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720" windowHeight="5835" tabRatio="601" activeTab="0"/>
  </bookViews>
  <sheets>
    <sheet name="TO9X3-N1 (2)" sheetId="1" r:id="rId1"/>
    <sheet name="XXXXXXXX" sheetId="2" state="veryHidden" r:id="rId2"/>
    <sheet name="XXXXXXX0" sheetId="3" state="veryHidden" r:id="rId3"/>
    <sheet name="00000000" sheetId="4" state="veryHidden" r:id="rId4"/>
  </sheets>
  <externalReferences>
    <externalReference r:id="rId7"/>
  </externalReferences>
  <definedNames>
    <definedName name="_Fill" hidden="1">#REF!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v">'[1]gvl'!$N$17</definedName>
    <definedName name="dd1x2">'[1]gvl'!$N$9</definedName>
    <definedName name="DSACHGIA">#REF!</definedName>
    <definedName name="ma153">#REF!</definedName>
    <definedName name="ma511">#REF!</definedName>
    <definedName name="mankc">#REF!</definedName>
    <definedName name="matk">#REF!</definedName>
    <definedName name="nuoc">'[1]gvl'!$N$38</definedName>
    <definedName name="_xlnm.Print_Titles" localSheetId="0">'TO9X3-N1 (2)'!$1:$4</definedName>
    <definedName name="psno152">#REF!</definedName>
    <definedName name="slnkc">#REF!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Root</author>
    <author>User</author>
    <author>KHOAXD</author>
  </authors>
  <commentList>
    <comment ref="GK49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có bằng tc nghề</t>
        </r>
      </text>
    </comment>
    <comment ref="D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chuyển từ lớp CO8X2 sang, được bảo lưu các môn : GDQP, GDTC, ĐA VẼ KT, NGUYÊN LÝ MACSLÊ</t>
        </r>
      </text>
    </comment>
    <comment ref="D31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Miễn học và thi các môn :
GDQP, GDTC, GDPL, chính trị, tin học đc</t>
        </r>
      </text>
    </comment>
    <comment ref="D32" authorId="2">
      <text>
        <r>
          <rPr>
            <b/>
            <sz val="8"/>
            <rFont val="Tahoma"/>
            <family val="0"/>
          </rPr>
          <t>KHOAXD:</t>
        </r>
        <r>
          <rPr>
            <sz val="8"/>
            <rFont val="Tahoma"/>
            <family val="0"/>
          </rPr>
          <t xml:space="preserve">
Miễn : Anh văn. Tin ĐC, GDQP, GDTC, GDPL, chính trị</t>
        </r>
      </text>
    </comment>
  </commentList>
</comments>
</file>

<file path=xl/sharedStrings.xml><?xml version="1.0" encoding="utf-8"?>
<sst xmlns="http://schemas.openxmlformats.org/spreadsheetml/2006/main" count="813" uniqueCount="514">
  <si>
    <t>TT</t>
  </si>
  <si>
    <t>TB</t>
  </si>
  <si>
    <t>T</t>
  </si>
  <si>
    <t>L2</t>
  </si>
  <si>
    <t>TK1</t>
  </si>
  <si>
    <t>TK2</t>
  </si>
  <si>
    <t>TK</t>
  </si>
  <si>
    <t>DIEM T03X1.xls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</si>
  <si>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</si>
  <si>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</si>
  <si>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</si>
  <si>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</si>
  <si>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</si>
  <si>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</si>
  <si>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</si>
  <si>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</si>
  <si>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</si>
  <si>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</si>
  <si>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</si>
  <si>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T2</t>
  </si>
  <si>
    <t>T1</t>
  </si>
  <si>
    <t>L1</t>
  </si>
  <si>
    <t>C:\Program Files\Microsoft Office\Office\xlstart\ÿÿÿÿÿ.</t>
  </si>
  <si>
    <t>DIEM T06X 1.xls</t>
  </si>
  <si>
    <t>ÿÿÿÿÿ</t>
  </si>
  <si>
    <t>ĐTBC HK1</t>
  </si>
  <si>
    <t>Đ.A - VKT</t>
  </si>
  <si>
    <t>XẾP LOẠI</t>
  </si>
  <si>
    <t>Giỏi</t>
  </si>
  <si>
    <t>Khá</t>
  </si>
  <si>
    <t>TBK</t>
  </si>
  <si>
    <t>Yếu</t>
  </si>
  <si>
    <t>Kém</t>
  </si>
  <si>
    <t>GD PHÁP LUẬT (V.T.P.THẢO)</t>
  </si>
  <si>
    <t>ĐTBC HK2</t>
  </si>
  <si>
    <t>ĐTBC NĂM 1</t>
  </si>
  <si>
    <t>GD QUỐC PHÒNG</t>
  </si>
  <si>
    <t>TKC</t>
  </si>
  <si>
    <t>TH</t>
  </si>
  <si>
    <t>ĐỒ ÁN C/TẠO</t>
  </si>
  <si>
    <t>Huy</t>
  </si>
  <si>
    <t>Trung</t>
  </si>
  <si>
    <t>Vinh</t>
  </si>
  <si>
    <t>LT1</t>
  </si>
  <si>
    <t>LT2</t>
  </si>
  <si>
    <t>ĐIỆN KỸ THUẬT (N.H.TOÀN)</t>
  </si>
  <si>
    <t>ẠNH VĂN 2 (Đ.T.LÊ)</t>
  </si>
  <si>
    <t>CHÍNH TRỊ (N.T.ĐẠO)</t>
  </si>
  <si>
    <t>GIÁO DỤC TC (L.V.HỌC)</t>
  </si>
  <si>
    <t>Người lập</t>
  </si>
  <si>
    <t>CTN VÀ MT (Đ.X.TRÀ)</t>
  </si>
  <si>
    <t>ĐA BTCT</t>
  </si>
  <si>
    <t>ĐA KTRÚC</t>
  </si>
  <si>
    <t>TT TNGHỀ</t>
  </si>
  <si>
    <t>ĐTB HK 1</t>
  </si>
  <si>
    <t>XẾP LOẠI HK1</t>
  </si>
  <si>
    <t>ĐA KTTC</t>
  </si>
  <si>
    <t>CĂN HoẠ</t>
  </si>
  <si>
    <t>ĐA TCTC</t>
  </si>
  <si>
    <t>TT T NGHIỆP</t>
  </si>
  <si>
    <t>ĐTB HK 2</t>
  </si>
  <si>
    <t>TK HK 2</t>
  </si>
  <si>
    <t>ĐTB NĂM 2</t>
  </si>
  <si>
    <t>XL NĂM 2</t>
  </si>
  <si>
    <t>ĐTB TOÀN KHOÁ</t>
  </si>
  <si>
    <t>XL TOÀN KHOÁ</t>
  </si>
  <si>
    <t>CHÍNH TRỊ</t>
  </si>
  <si>
    <t>SBVL+KCBT</t>
  </si>
  <si>
    <t>KTTC+TCTC</t>
  </si>
  <si>
    <t>ĐTB T/NGHIỆP</t>
  </si>
  <si>
    <t>ĐIỂM XL TỐT NGHIỆP</t>
  </si>
  <si>
    <t>XẾP LOẠI TỐT NGHIỆP</t>
  </si>
  <si>
    <t>KTTC 2 (N.Đ.CHÂU)</t>
  </si>
  <si>
    <t>Linh</t>
  </si>
  <si>
    <t xml:space="preserve">Nam </t>
  </si>
  <si>
    <t>Thanh</t>
  </si>
  <si>
    <t>Ân</t>
  </si>
  <si>
    <t>Đạt</t>
  </si>
  <si>
    <t>Nguyễn Hữu</t>
  </si>
  <si>
    <t>Nguyễn Văn</t>
  </si>
  <si>
    <t>Dũng</t>
  </si>
  <si>
    <t>Hải</t>
  </si>
  <si>
    <t>Hoàng</t>
  </si>
  <si>
    <t>Nhật</t>
  </si>
  <si>
    <t>Phú</t>
  </si>
  <si>
    <t>Tâm</t>
  </si>
  <si>
    <t>Trần Minh</t>
  </si>
  <si>
    <t>Thành</t>
  </si>
  <si>
    <t>Thắng</t>
  </si>
  <si>
    <t>Toàn</t>
  </si>
  <si>
    <t>Võ Văn</t>
  </si>
  <si>
    <t>Tuấn</t>
  </si>
  <si>
    <t>Việt</t>
  </si>
  <si>
    <t>Vũ</t>
  </si>
  <si>
    <t>T09A010121</t>
  </si>
  <si>
    <t xml:space="preserve">Nguyễn Hoài </t>
  </si>
  <si>
    <t>T09A010124</t>
  </si>
  <si>
    <t>Nguyễn Thanh</t>
  </si>
  <si>
    <t>An</t>
  </si>
  <si>
    <t>T09A010125</t>
  </si>
  <si>
    <t xml:space="preserve">Bùi Trí </t>
  </si>
  <si>
    <t>Bảo</t>
  </si>
  <si>
    <t>T09A010126</t>
  </si>
  <si>
    <t>Phan Ngọc</t>
  </si>
  <si>
    <t>T09A010127</t>
  </si>
  <si>
    <t>Đặng Kim</t>
  </si>
  <si>
    <t>Chẩn</t>
  </si>
  <si>
    <t>T09A010128</t>
  </si>
  <si>
    <t>Chí</t>
  </si>
  <si>
    <t>T09A010129</t>
  </si>
  <si>
    <t>Chín</t>
  </si>
  <si>
    <t>T09A010851</t>
  </si>
  <si>
    <t xml:space="preserve">Phan Đăng </t>
  </si>
  <si>
    <t xml:space="preserve">Danh </t>
  </si>
  <si>
    <t>T09A010130</t>
  </si>
  <si>
    <t>Phạm Hoàng</t>
  </si>
  <si>
    <t>Dinh</t>
  </si>
  <si>
    <t>T09A010131</t>
  </si>
  <si>
    <t>Trần Viết</t>
  </si>
  <si>
    <t>T09A010132</t>
  </si>
  <si>
    <t xml:space="preserve">Hoàng Văn </t>
  </si>
  <si>
    <t>Duyên</t>
  </si>
  <si>
    <t>T09A010122</t>
  </si>
  <si>
    <t xml:space="preserve">Nguyễn Tấn </t>
  </si>
  <si>
    <t>T09A010123</t>
  </si>
  <si>
    <t xml:space="preserve">Phạm Hoàng </t>
  </si>
  <si>
    <t>Điền</t>
  </si>
  <si>
    <t>T09A010728</t>
  </si>
  <si>
    <t xml:space="preserve">Phạm Ngọc </t>
  </si>
  <si>
    <t xml:space="preserve">Định </t>
  </si>
  <si>
    <t>T09A010134</t>
  </si>
  <si>
    <t>T09A010135</t>
  </si>
  <si>
    <t xml:space="preserve">Võ Xuân </t>
  </si>
  <si>
    <t>T09A010136</t>
  </si>
  <si>
    <t>Phan Thế</t>
  </si>
  <si>
    <t>Hiển</t>
  </si>
  <si>
    <t>T09A010137</t>
  </si>
  <si>
    <t>Lại Văn</t>
  </si>
  <si>
    <t>Hiếu</t>
  </si>
  <si>
    <t>T09A010138</t>
  </si>
  <si>
    <t>Phan Huỳnh</t>
  </si>
  <si>
    <t>T09A010139</t>
  </si>
  <si>
    <t xml:space="preserve">Văn Tấn </t>
  </si>
  <si>
    <t>T09A010140</t>
  </si>
  <si>
    <t>Đinh Công</t>
  </si>
  <si>
    <t>Hoan</t>
  </si>
  <si>
    <t>T09A010141</t>
  </si>
  <si>
    <t>Huệ</t>
  </si>
  <si>
    <t>T09A010142</t>
  </si>
  <si>
    <t>Trần Quang</t>
  </si>
  <si>
    <t>T09A010143</t>
  </si>
  <si>
    <t>Mai Đình</t>
  </si>
  <si>
    <t>Khởi</t>
  </si>
  <si>
    <t>T09A010144</t>
  </si>
  <si>
    <t xml:space="preserve">Nguyễn Thành </t>
  </si>
  <si>
    <t>Lâm</t>
  </si>
  <si>
    <t>T09A010145</t>
  </si>
  <si>
    <t>Đinh Hữu</t>
  </si>
  <si>
    <t>Lộc</t>
  </si>
  <si>
    <t>T09A010858</t>
  </si>
  <si>
    <t xml:space="preserve">Đoàn Xuân </t>
  </si>
  <si>
    <t>T09A010146</t>
  </si>
  <si>
    <t>Nguyễn Hoài</t>
  </si>
  <si>
    <t>T09A010729</t>
  </si>
  <si>
    <t>Lịch</t>
  </si>
  <si>
    <t>T09A010147</t>
  </si>
  <si>
    <t xml:space="preserve">Nguyễn Quốc </t>
  </si>
  <si>
    <t>Lực</t>
  </si>
  <si>
    <t>T09A010148</t>
  </si>
  <si>
    <t xml:space="preserve">Trần Quang </t>
  </si>
  <si>
    <t>Minh</t>
  </si>
  <si>
    <t>T09A010854</t>
  </si>
  <si>
    <t xml:space="preserve">Nguyễn Văn </t>
  </si>
  <si>
    <t>T09A010149</t>
  </si>
  <si>
    <t>Nguyễn Việt</t>
  </si>
  <si>
    <t>Ngữ</t>
  </si>
  <si>
    <t>T09A010150</t>
  </si>
  <si>
    <t xml:space="preserve">Hồ Vĩnh Thế </t>
  </si>
  <si>
    <t>Nhân</t>
  </si>
  <si>
    <t>T09A010719</t>
  </si>
  <si>
    <t xml:space="preserve">Văn Hoài </t>
  </si>
  <si>
    <t>T09A010151</t>
  </si>
  <si>
    <t>Lê Tiến</t>
  </si>
  <si>
    <t>T09A010152</t>
  </si>
  <si>
    <t>Nguyễn Tùng</t>
  </si>
  <si>
    <t>Phi</t>
  </si>
  <si>
    <t>T09A010153</t>
  </si>
  <si>
    <t>T09A010154</t>
  </si>
  <si>
    <t xml:space="preserve">Ngô Hoàng </t>
  </si>
  <si>
    <t>Quá</t>
  </si>
  <si>
    <t>T09A010155</t>
  </si>
  <si>
    <t xml:space="preserve">Nguyễn Trọng </t>
  </si>
  <si>
    <t>Quốc</t>
  </si>
  <si>
    <t>T09A010156</t>
  </si>
  <si>
    <t xml:space="preserve">Lê Văn </t>
  </si>
  <si>
    <t xml:space="preserve">Quyền </t>
  </si>
  <si>
    <t>T09A010158</t>
  </si>
  <si>
    <t xml:space="preserve">Lê Đình </t>
  </si>
  <si>
    <t>Sự</t>
  </si>
  <si>
    <t>T09A010159</t>
  </si>
  <si>
    <t xml:space="preserve">Nguyễn Thanh </t>
  </si>
  <si>
    <t>T09A010160</t>
  </si>
  <si>
    <t>Lê Viết</t>
  </si>
  <si>
    <t>Tạo</t>
  </si>
  <si>
    <t>T09A010162</t>
  </si>
  <si>
    <t>T09A010163</t>
  </si>
  <si>
    <t>T09A010164</t>
  </si>
  <si>
    <t>Trần Công</t>
  </si>
  <si>
    <t>T09A010165</t>
  </si>
  <si>
    <t xml:space="preserve">Nay Y </t>
  </si>
  <si>
    <t>Thih</t>
  </si>
  <si>
    <t>T09A010815</t>
  </si>
  <si>
    <t>Đặng Văn</t>
  </si>
  <si>
    <t>Thoại</t>
  </si>
  <si>
    <t>T09A010166</t>
  </si>
  <si>
    <t xml:space="preserve">Võ Thành </t>
  </si>
  <si>
    <t>Tiêm</t>
  </si>
  <si>
    <t>T09A010167</t>
  </si>
  <si>
    <t xml:space="preserve">Huỳnh </t>
  </si>
  <si>
    <t>Tiện</t>
  </si>
  <si>
    <t>T09A010168</t>
  </si>
  <si>
    <t xml:space="preserve">Phan Hoàng </t>
  </si>
  <si>
    <t>Tú</t>
  </si>
  <si>
    <t>T09A010169</t>
  </si>
  <si>
    <t>T09A010170</t>
  </si>
  <si>
    <t xml:space="preserve">Hồ Thị </t>
  </si>
  <si>
    <t>Trâm</t>
  </si>
  <si>
    <t>T09A010171</t>
  </si>
  <si>
    <t>T09A010172</t>
  </si>
  <si>
    <t xml:space="preserve">Lê Tấn </t>
  </si>
  <si>
    <t>T09A010173</t>
  </si>
  <si>
    <t xml:space="preserve">Trần Nhất </t>
  </si>
  <si>
    <t>Trí</t>
  </si>
  <si>
    <t>T09A010174</t>
  </si>
  <si>
    <t>T09A010175</t>
  </si>
  <si>
    <t xml:space="preserve">Nguyễn Anh </t>
  </si>
  <si>
    <t>T09A010177</t>
  </si>
  <si>
    <t>Lê Văn</t>
  </si>
  <si>
    <t>Vọng</t>
  </si>
  <si>
    <t>T09A010178</t>
  </si>
  <si>
    <t>T09A010179</t>
  </si>
  <si>
    <t>Trần Bách</t>
  </si>
  <si>
    <t>T09A010180</t>
  </si>
  <si>
    <t>Ngô Văn</t>
  </si>
  <si>
    <t>BL</t>
  </si>
  <si>
    <t xml:space="preserve">Lương Công </t>
  </si>
  <si>
    <t>Hưởng</t>
  </si>
  <si>
    <t>Hưng</t>
  </si>
  <si>
    <t>Trương Đình</t>
  </si>
  <si>
    <t xml:space="preserve">Trương Minh </t>
  </si>
  <si>
    <t>Trương Văn</t>
  </si>
  <si>
    <t>Lưu Đức</t>
  </si>
  <si>
    <t>Trường</t>
  </si>
  <si>
    <t>Miễn</t>
  </si>
  <si>
    <t>thôi học</t>
  </si>
  <si>
    <t>Tùng</t>
  </si>
  <si>
    <t>T09A010866</t>
  </si>
  <si>
    <t>Cường</t>
  </si>
  <si>
    <t>Trần Duy</t>
  </si>
  <si>
    <t>Tín</t>
  </si>
  <si>
    <t>T09A010236</t>
  </si>
  <si>
    <t>ANH VĂN 1        (Đ.T.LÊ)</t>
  </si>
  <si>
    <t>HÌNH HỌA     (N.ĐA.ĐỨC)</t>
  </si>
  <si>
    <t>SỨC BỀN V.L     (P.N.TÂN)</t>
  </si>
  <si>
    <t>VẼ KỸ THUẬT (N.Đ.ĐỨC)</t>
  </si>
  <si>
    <t>VẬT LIỆU XD (N.Đ.CHÂU)</t>
  </si>
  <si>
    <t>CƠ KẾT CẤU (P.N.TÂN)</t>
  </si>
  <si>
    <t>k/h</t>
  </si>
  <si>
    <t>kđtc</t>
  </si>
  <si>
    <t>Trần Như</t>
  </si>
  <si>
    <t>3.7/2.7/6.4</t>
  </si>
  <si>
    <t>4.5/3.5/5.4</t>
  </si>
  <si>
    <t>3.5/4.5/6.4</t>
  </si>
  <si>
    <t>3.4/1.9/5.7</t>
  </si>
  <si>
    <t>3.7/2.7/6.0</t>
  </si>
  <si>
    <t>4.0/3.5/5.7</t>
  </si>
  <si>
    <t>3.5/3.0/5.7</t>
  </si>
  <si>
    <t>3/3/6.2</t>
  </si>
  <si>
    <t>37/1.2/5.7</t>
  </si>
  <si>
    <t>3.5/4.5.9</t>
  </si>
  <si>
    <t>TIN ĐC (N.T.M.HÒA)</t>
  </si>
  <si>
    <t>KDTC</t>
  </si>
  <si>
    <t>CẤU TẠO KT (L.H.TÍNH)</t>
  </si>
  <si>
    <t>CƠ LÝ THUYẾT   ( P.N.TÂN)</t>
  </si>
  <si>
    <t>MHS</t>
  </si>
  <si>
    <t>HỌ VÀ TÊN</t>
  </si>
  <si>
    <t>BUỘC THÔI HỌC</t>
  </si>
  <si>
    <t>KH</t>
  </si>
  <si>
    <t>2.8/2.3/7.5</t>
  </si>
  <si>
    <t>4.5/2/7</t>
  </si>
  <si>
    <t>4/4.5/6</t>
  </si>
  <si>
    <t>4.8/3.8/7</t>
  </si>
  <si>
    <t>3.8/2.8/7.5</t>
  </si>
  <si>
    <t>3.8/2.3/5.5</t>
  </si>
  <si>
    <t>2.5/3.5/8</t>
  </si>
  <si>
    <t>4.8/3.8/7.5</t>
  </si>
  <si>
    <t>3.8/3.3/7</t>
  </si>
  <si>
    <t>3.3/1.8/7</t>
  </si>
  <si>
    <t>4.8/4.3/6.5</t>
  </si>
  <si>
    <t>2.8/3.3/7.5</t>
  </si>
  <si>
    <t>4.3/3.8/7.5</t>
  </si>
  <si>
    <t>4.8/4.8/7</t>
  </si>
  <si>
    <t>3/4.5/8.3</t>
  </si>
  <si>
    <t>2.5/2/5</t>
  </si>
  <si>
    <t>2.5/2.5/5.5</t>
  </si>
  <si>
    <t>1.7/1.2/7.5</t>
  </si>
  <si>
    <t>3/3/6.5</t>
  </si>
  <si>
    <t>1.9/1.4/6</t>
  </si>
  <si>
    <t>1.7/3.7/5.5</t>
  </si>
  <si>
    <t>2.2/3.7/9</t>
  </si>
  <si>
    <t>2.2/2.7/9</t>
  </si>
  <si>
    <t>2.9/1.4/3.5</t>
  </si>
  <si>
    <t>2.7/2.2/5.5</t>
  </si>
  <si>
    <t>1.4/1.4/6</t>
  </si>
  <si>
    <t>2.9/2.9/6.0</t>
  </si>
  <si>
    <t>3.2/3.2/6.5</t>
  </si>
  <si>
    <t>3.4/3.4/7</t>
  </si>
  <si>
    <t>4.1/4.6/5.9</t>
  </si>
  <si>
    <t>2.5/3/6.5</t>
  </si>
  <si>
    <t>3.1/4.1/6</t>
  </si>
  <si>
    <t>4.6/4.1/7.5</t>
  </si>
  <si>
    <t>4.2/4.7/5.9</t>
  </si>
  <si>
    <t>4.1/4.6/7</t>
  </si>
  <si>
    <t>4.1/4.6/5.5</t>
  </si>
  <si>
    <t>3.4/4.4/5.4</t>
  </si>
  <si>
    <t>2.4/3.9/5.5</t>
  </si>
  <si>
    <t>3.1/2.6/5.5</t>
  </si>
  <si>
    <t>3.1/2.1/6.5</t>
  </si>
  <si>
    <t>3.2/4.2/6.4</t>
  </si>
  <si>
    <t>4.8/3.3/6.9</t>
  </si>
  <si>
    <t>3.5/1/4.9</t>
  </si>
  <si>
    <t>4.9/4.4/6.9</t>
  </si>
  <si>
    <t>2.6/2.6/5.9</t>
  </si>
  <si>
    <t>1.3/0.8/6</t>
  </si>
  <si>
    <t>4.4/4.9/7.5</t>
  </si>
  <si>
    <t>DKNCC</t>
  </si>
  <si>
    <t xml:space="preserve">Miễn </t>
  </si>
  <si>
    <t>XL NĂM 1</t>
  </si>
  <si>
    <t>KHÁ</t>
  </si>
  <si>
    <t>YẾU</t>
  </si>
  <si>
    <t>KÉM</t>
  </si>
  <si>
    <t>%</t>
  </si>
  <si>
    <t>Phạm Việt Cường</t>
  </si>
  <si>
    <t>0/0</t>
  </si>
  <si>
    <t>PCN. KHOA XÂY DỰNG</t>
  </si>
  <si>
    <t>XLK2</t>
  </si>
  <si>
    <t>MIN</t>
  </si>
  <si>
    <t>T09A010766</t>
  </si>
  <si>
    <t>Bão</t>
  </si>
  <si>
    <t>T09A010778</t>
  </si>
  <si>
    <t>Nguyễn Minh</t>
  </si>
  <si>
    <t>3.5/4/5.3</t>
  </si>
  <si>
    <t>1/5</t>
  </si>
  <si>
    <t>T08A010157</t>
  </si>
  <si>
    <t>NguyÔn Quèc</t>
  </si>
  <si>
    <t>Nguyªn</t>
  </si>
  <si>
    <t>4.8/2.8/8.5</t>
  </si>
  <si>
    <t>4.2/4.2/5.8</t>
  </si>
  <si>
    <t>2.7/4.2/6.0</t>
  </si>
  <si>
    <t>T08A010142</t>
  </si>
  <si>
    <t>Lª Ph­íc</t>
  </si>
  <si>
    <t>HiÖp</t>
  </si>
  <si>
    <t>0.7/0.7/5.8</t>
  </si>
  <si>
    <t>1.8/1.8/6.8</t>
  </si>
  <si>
    <t>1.3/1.3/6.5</t>
  </si>
  <si>
    <t>0/0/5</t>
  </si>
  <si>
    <t>0/5</t>
  </si>
  <si>
    <t>T08A010156</t>
  </si>
  <si>
    <t>§ç Th¸i</t>
  </si>
  <si>
    <t>Ng©n</t>
  </si>
  <si>
    <t>3.4/2.9/6.5</t>
  </si>
  <si>
    <t>3/3.5/8</t>
  </si>
  <si>
    <t>4.5/5</t>
  </si>
  <si>
    <t>4.3/3.8</t>
  </si>
  <si>
    <t>2.5/2.5/7</t>
  </si>
  <si>
    <t>2.5/2.5/6</t>
  </si>
  <si>
    <t>2.5/2.5/7.6</t>
  </si>
  <si>
    <t>NG/LÝ TKKT (N.Đ.QUÝ)</t>
  </si>
  <si>
    <t>TRẮC ĐỊA (T.NGUYÊN)</t>
  </si>
  <si>
    <t>xin nghỉ 1 năm ( 22/11/10)</t>
  </si>
  <si>
    <t>KẾT CẤU XD (T.V.SƠN)</t>
  </si>
  <si>
    <t>DỰ TOÁN (H.TÍNH)</t>
  </si>
  <si>
    <t>kdtc</t>
  </si>
  <si>
    <t>KTTC 1 (N.CHÂU)</t>
  </si>
  <si>
    <t>đinh chỉ 1 năm 14/01/2011</t>
  </si>
  <si>
    <t>đinh chỉ 1 năm 21/03/2011</t>
  </si>
  <si>
    <t>AUTOCAD (T.LINH)</t>
  </si>
  <si>
    <t>4/4/6</t>
  </si>
  <si>
    <t>3.8/3.8/5</t>
  </si>
  <si>
    <t>3/3/5.3</t>
  </si>
  <si>
    <t>3.5/3/6.3</t>
  </si>
  <si>
    <t>4.3/2.8/6</t>
  </si>
  <si>
    <t>4.5/4.5/6.5</t>
  </si>
  <si>
    <t>3/3.5/5</t>
  </si>
  <si>
    <t>3.5/3/5.5</t>
  </si>
  <si>
    <t>2.5/3/6</t>
  </si>
  <si>
    <t>2/4/6.5</t>
  </si>
  <si>
    <t>4/4.5/9</t>
  </si>
  <si>
    <t>4/4/6.5</t>
  </si>
  <si>
    <t>4.5/4.5/6</t>
  </si>
  <si>
    <t>0/0/7</t>
  </si>
  <si>
    <t>2.5/2/6.5</t>
  </si>
  <si>
    <t>4.9/4.9/7.3</t>
  </si>
  <si>
    <t>4.5/3/5.8</t>
  </si>
  <si>
    <t>TỔ CHỨC TC (H.THUẬN)</t>
  </si>
  <si>
    <t>BẢO HỘ &amp;           AN TOÀN LĐ (L.Đ.GIA)</t>
  </si>
  <si>
    <t>QUẢN TRỊ KD TRONG DNXD (L.T.CHUNG)</t>
  </si>
  <si>
    <t>1.5/4.5/5.8</t>
  </si>
  <si>
    <t>2/4/8.5</t>
  </si>
  <si>
    <t>4.5/4.5/7.3</t>
  </si>
  <si>
    <t>4.8/4.8/6.3</t>
  </si>
  <si>
    <t>4.4/1.9/6.2</t>
  </si>
  <si>
    <t>4.5/4.5/7</t>
  </si>
  <si>
    <t>0/0/6.7</t>
  </si>
  <si>
    <t>0/0/6</t>
  </si>
  <si>
    <t>3.8/3.3/6.8</t>
  </si>
  <si>
    <t>4.5/4/6.2</t>
  </si>
  <si>
    <t>4.8/4.8/5.8</t>
  </si>
  <si>
    <t>3.8/1.8/5.5</t>
  </si>
  <si>
    <t>3.2/3.2/5.3</t>
  </si>
  <si>
    <t>3.4/3.4/5.8</t>
  </si>
  <si>
    <t>3.7/3.7/5.3</t>
  </si>
  <si>
    <t>2/4.5/6.5</t>
  </si>
  <si>
    <t>4.3/4.3/6.8</t>
  </si>
  <si>
    <t>4.7/4.7/6.5</t>
  </si>
  <si>
    <t>3.8/4.3/6</t>
  </si>
  <si>
    <t>4.7/2.7/8.5</t>
  </si>
  <si>
    <t>4.2/4.2/6.8</t>
  </si>
  <si>
    <t>4.3/4.3/5.5</t>
  </si>
  <si>
    <t>4/4.5/5</t>
  </si>
  <si>
    <t>4.3/4.3/6.3</t>
  </si>
  <si>
    <t>4.3/3.8/5.8</t>
  </si>
  <si>
    <t>4.8/4.8/7.8</t>
  </si>
  <si>
    <t>3.2/4.2/6.3</t>
  </si>
  <si>
    <t>4.8/2.8/5</t>
  </si>
  <si>
    <t>4.3/3.3/6.3</t>
  </si>
  <si>
    <t>3.2/2.2/7.8</t>
  </si>
  <si>
    <t>4.5/4/7.5</t>
  </si>
  <si>
    <t>2.5/4/5.3</t>
  </si>
  <si>
    <t>3.2/2.7/5.5</t>
  </si>
  <si>
    <t>4/4/5</t>
  </si>
  <si>
    <t>3.8/2.3/5.8</t>
  </si>
  <si>
    <t>2.3/3.3/6.5</t>
  </si>
  <si>
    <t>4.3/4.8/5.5</t>
  </si>
  <si>
    <t>4/4.5/8.3</t>
  </si>
  <si>
    <t>3.3/3.8/7</t>
  </si>
  <si>
    <t>4.8/4.3/7.5</t>
  </si>
  <si>
    <t>4.8/4.8/6.8</t>
  </si>
  <si>
    <t>4.8/4.3/7.8</t>
  </si>
  <si>
    <t>4.5/3.5/6</t>
  </si>
  <si>
    <t>4.3/3.3/7.5</t>
  </si>
  <si>
    <t>4.8/3.8/6.5</t>
  </si>
  <si>
    <t>3/4/6.3</t>
  </si>
  <si>
    <t>4/4.5/8</t>
  </si>
  <si>
    <t>3/4/6</t>
  </si>
  <si>
    <t>4.5/4.5/5.5</t>
  </si>
  <si>
    <t>4/4/8</t>
  </si>
  <si>
    <t>1.2/1.2/7</t>
  </si>
  <si>
    <t>3.3/1.3/6</t>
  </si>
  <si>
    <t>3.5/4.5/6.5</t>
  </si>
  <si>
    <t>3/4/7</t>
  </si>
  <si>
    <t>3.8/4.3/6.5</t>
  </si>
  <si>
    <t>3.8/4.8/5.5</t>
  </si>
  <si>
    <t>2.8/1.3/6.5</t>
  </si>
  <si>
    <t>3.3/4.3/5.5</t>
  </si>
  <si>
    <t>1/1/7</t>
  </si>
  <si>
    <t>4/4/8.5</t>
  </si>
  <si>
    <t>3.5/4.5/6</t>
  </si>
  <si>
    <t>3.8/3.8/6</t>
  </si>
  <si>
    <t>2.8/2.8/6.3</t>
  </si>
  <si>
    <t>3.8/3.8/5.8</t>
  </si>
  <si>
    <t>3/4.5/6.3</t>
  </si>
  <si>
    <t>4.5/4/6</t>
  </si>
  <si>
    <t>4.8/4.3/5.5</t>
  </si>
  <si>
    <t>4/4.5/7.5</t>
  </si>
  <si>
    <t>4.2/4.7/5.7</t>
  </si>
  <si>
    <t>3.5/4.5/7.5</t>
  </si>
  <si>
    <t>2.8/3.8/5.5</t>
  </si>
  <si>
    <t>4.2/4.2/7</t>
  </si>
  <si>
    <t>3.3/2.3/5.5</t>
  </si>
  <si>
    <t>4.3/3.3/6.5</t>
  </si>
  <si>
    <t>4.8/3.3/5.5</t>
  </si>
  <si>
    <t>4/4.5/6.5</t>
  </si>
  <si>
    <t>3/4.5/5.3</t>
  </si>
  <si>
    <t>3.4/2.9/5.5</t>
  </si>
  <si>
    <t>ĐIỂM HỌC TẬP TOÀN KHÓA 2009-2011 -LỚP TO9X3 - GVCN : LÊ HỮU TÍNH</t>
  </si>
  <si>
    <t>4.3/4.3/7.3</t>
  </si>
  <si>
    <t>4.8/3.8/7.3</t>
  </si>
  <si>
    <t>3.8/4.3/7.5</t>
  </si>
  <si>
    <t>3.3/3.8/5.8</t>
  </si>
  <si>
    <t>4.5/4.5/5.8</t>
  </si>
  <si>
    <t>4.3/3.8/6</t>
  </si>
  <si>
    <t>4.3/4.8/6.8</t>
  </si>
  <si>
    <t>3/2.5/5</t>
  </si>
  <si>
    <t>2.3/2.3/5.3</t>
  </si>
  <si>
    <t>3/3/5</t>
  </si>
  <si>
    <t>1.8/1.8/5.3</t>
  </si>
  <si>
    <t>M</t>
  </si>
  <si>
    <t>4/6</t>
  </si>
  <si>
    <t>Vũ Thanh</t>
  </si>
  <si>
    <t>28/06/2011</t>
  </si>
  <si>
    <t>HK2-N2</t>
  </si>
  <si>
    <t>TRƯỞNG  PHÒNG ĐT</t>
  </si>
  <si>
    <t>NGƯỜI LẬP</t>
  </si>
  <si>
    <t>NĂM 2</t>
  </si>
  <si>
    <t>Nguyễn văn Thành</t>
  </si>
  <si>
    <t>Đoàn Huỳnh Thuận</t>
  </si>
  <si>
    <t>v</t>
  </si>
  <si>
    <t>Rớt</t>
  </si>
  <si>
    <t>Hạ bậc vì HTTL&gt;10%</t>
  </si>
  <si>
    <t>Ngày        tháng      năm 2011</t>
  </si>
  <si>
    <t>Trưởng phòng Đào tạo</t>
  </si>
  <si>
    <t>Nguyễn Văn Thành</t>
  </si>
  <si>
    <t>Nguyễn Thị Duy Hoài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</si>
</sst>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0000"/>
    <numFmt numFmtId="172" formatCode="mm/dd/yyyy"/>
    <numFmt numFmtId="173" formatCode="[$-409]dddd\,\ mmmm\ dd\,\ yyyy"/>
    <numFmt numFmtId="174" formatCode="0.0;[Red]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\ &quot;Lt&quot;;\-#,##0\ &quot;Lt&quot;"/>
    <numFmt numFmtId="182" formatCode="#,##0\ &quot;Lt&quot;;[Red]\-#,##0\ &quot;Lt&quot;"/>
    <numFmt numFmtId="183" formatCode="#,##0.00\ &quot;Lt&quot;;\-#,##0.00\ &quot;Lt&quot;"/>
    <numFmt numFmtId="184" formatCode="#,##0.00\ &quot;Lt&quot;;[Red]\-#,##0.00\ &quot;Lt&quot;"/>
    <numFmt numFmtId="185" formatCode="_-* #,##0\ &quot;Lt&quot;_-;\-* #,##0\ &quot;Lt&quot;_-;_-* &quot;-&quot;\ &quot;Lt&quot;_-;_-@_-"/>
    <numFmt numFmtId="186" formatCode="_-* #,##0\ _L_t_-;\-* #,##0\ _L_t_-;_-* &quot;-&quot;\ _L_t_-;_-@_-"/>
    <numFmt numFmtId="187" formatCode="_-* #,##0.00\ &quot;Lt&quot;_-;\-* #,##0.00\ &quot;Lt&quot;_-;_-* &quot;-&quot;??\ &quot;Lt&quot;_-;_-@_-"/>
    <numFmt numFmtId="188" formatCode="_-* #,##0.00\ _L_t_-;\-* #,##0.00\ _L_t_-;_-* &quot;-&quot;??\ _L_t_-;_-@_-"/>
    <numFmt numFmtId="189" formatCode="#,##0.000"/>
    <numFmt numFmtId="190" formatCode="_ * #,##0_)_$_ ;_ * \(#,##0\)_$_ ;_ * &quot;-&quot;??_)_$_ ;_ @_ "/>
    <numFmt numFmtId="191" formatCode="#\ ###\ ###\ ###"/>
    <numFmt numFmtId="192" formatCode="_(* #,##0_);_(* \(#,##0\);_(* &quot;-&quot;??_);_(@_)"/>
    <numFmt numFmtId="193" formatCode="#,##0\ \Ñ\o\à\n\g"/>
    <numFmt numFmtId="194" formatCode="#,##0.0"/>
    <numFmt numFmtId="195" formatCode="#,##0.0000"/>
    <numFmt numFmtId="196" formatCode="#,##0.00000"/>
    <numFmt numFmtId="197" formatCode="#,##0.000000"/>
    <numFmt numFmtId="198" formatCode="_(* #,##0.000_);_(* \(#,##0.000\);_(* &quot;-&quot;??_);_(@_)"/>
    <numFmt numFmtId="199" formatCode="0;[Red]0"/>
    <numFmt numFmtId="200" formatCode="0.000;[Red]0.000"/>
    <numFmt numFmtId="201" formatCode="\(0\)"/>
    <numFmt numFmtId="202" formatCode="\(\2\)"/>
    <numFmt numFmtId="203" formatCode="\-"/>
    <numFmt numFmtId="204" formatCode="0.00;[Red]0.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(* #,##0.0000_);_(* \(#,##0.0000\);_(* &quot;-&quot;??_);_(@_)"/>
    <numFmt numFmtId="209" formatCode="_(* #.##0.00_);_(* \(#.##0.00\);_(* &quot;-&quot;??_);_(@_)"/>
    <numFmt numFmtId="210" formatCode="_(* #.##0_);_(* \(#.##0\);_(* &quot;-&quot;??_);_(@_)"/>
    <numFmt numFmtId="211" formatCode="_(* #.##_);_(* \(#.##\);_(* &quot;-&quot;??_);_(@_)"/>
    <numFmt numFmtId="212" formatCode="_(* #.#_);_(* \(#.#\);_(* &quot;-&quot;??_);_(@_)"/>
    <numFmt numFmtId="213" formatCode="_(* #_);_(* \(#\);_(* &quot;-&quot;??_);_(@_)"/>
    <numFmt numFmtId="214" formatCode="mm/dd/yy;@"/>
    <numFmt numFmtId="215" formatCode="[$€-2]\ #,##0.00_);[Red]\([$€-2]\ #,##0.00\)"/>
  </numFmts>
  <fonts count="69">
    <font>
      <sz val="11"/>
      <name val="U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UVnTime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UVnTime"/>
      <family val="0"/>
    </font>
    <font>
      <b/>
      <sz val="11"/>
      <name val="UVnTime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UVnTim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UVnTime"/>
      <family val="0"/>
    </font>
    <font>
      <sz val="13"/>
      <name val="Times New Roman"/>
      <family val="1"/>
    </font>
    <font>
      <sz val="13"/>
      <name val="UVnTime"/>
      <family val="0"/>
    </font>
    <font>
      <sz val="13"/>
      <name val="Arial"/>
      <family val="2"/>
    </font>
    <font>
      <b/>
      <sz val="13"/>
      <name val="Arial"/>
      <family val="2"/>
    </font>
    <font>
      <sz val="9"/>
      <name val="Times New Roman"/>
      <family val="1"/>
    </font>
    <font>
      <b/>
      <sz val="13"/>
      <name val="UVnTime"/>
      <family val="0"/>
    </font>
    <font>
      <sz val="11"/>
      <name val="VNI-Times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3"/>
      <color indexed="10"/>
      <name val="UVnTime"/>
      <family val="0"/>
    </font>
    <font>
      <sz val="14"/>
      <name val="Arial"/>
      <family val="2"/>
    </font>
    <font>
      <sz val="13"/>
      <color indexed="8"/>
      <name val="Arial"/>
      <family val="2"/>
    </font>
    <font>
      <sz val="14"/>
      <name val="UVnTime"/>
      <family val="0"/>
    </font>
    <font>
      <b/>
      <sz val="8"/>
      <name val="Arial"/>
      <family val="2"/>
    </font>
    <font>
      <b/>
      <u val="single"/>
      <sz val="13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sz val="14"/>
      <name val="UVnTime"/>
      <family val="0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i/>
      <sz val="13"/>
      <name val="Arial"/>
      <family val="2"/>
    </font>
    <font>
      <sz val="13"/>
      <color indexed="63"/>
      <name val="Arial"/>
      <family val="2"/>
    </font>
    <font>
      <sz val="8"/>
      <color indexed="10"/>
      <name val="Arial"/>
      <family val="2"/>
    </font>
    <font>
      <sz val="13"/>
      <name val=".VnTime"/>
      <family val="2"/>
    </font>
    <font>
      <sz val="13"/>
      <name val="ArR"/>
      <family val="0"/>
    </font>
    <font>
      <sz val="8"/>
      <color indexed="18"/>
      <name val="Arial"/>
      <family val="2"/>
    </font>
    <font>
      <i/>
      <sz val="13"/>
      <name val="Times New Roman"/>
      <family val="1"/>
    </font>
    <font>
      <b/>
      <sz val="16"/>
      <name val="Arial"/>
      <family val="2"/>
    </font>
    <font>
      <sz val="11"/>
      <color indexed="10"/>
      <name val="UVnTime"/>
      <family val="0"/>
    </font>
    <font>
      <sz val="12"/>
      <color indexed="10"/>
      <name val="UVnTime"/>
      <family val="0"/>
    </font>
    <font>
      <sz val="12"/>
      <name val=".VnTime"/>
      <family val="2"/>
    </font>
    <font>
      <b/>
      <sz val="11"/>
      <name val=".VnTime"/>
      <family val="2"/>
    </font>
    <font>
      <b/>
      <sz val="13"/>
      <name val=".VnTime"/>
      <family val="2"/>
    </font>
    <font>
      <b/>
      <sz val="10"/>
      <name val="UVnTime"/>
      <family val="0"/>
    </font>
    <font>
      <b/>
      <sz val="8"/>
      <name val="UVnTime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 style="thick"/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643">
    <xf numFmtId="0" fontId="0" fillId="0" borderId="0" xfId="0" applyAlignment="1">
      <alignment/>
    </xf>
    <xf numFmtId="0" fontId="10" fillId="2" borderId="0" xfId="41" applyFont="1" applyFill="1">
      <alignment/>
      <protection/>
    </xf>
    <xf numFmtId="0" fontId="1" fillId="0" borderId="0" xfId="41">
      <alignment/>
      <protection/>
    </xf>
    <xf numFmtId="0" fontId="1" fillId="2" borderId="0" xfId="41" applyFill="1">
      <alignment/>
      <protection/>
    </xf>
    <xf numFmtId="0" fontId="1" fillId="3" borderId="2" xfId="41" applyFill="1" applyBorder="1">
      <alignment/>
      <protection/>
    </xf>
    <xf numFmtId="0" fontId="11" fillId="4" borderId="3" xfId="41" applyFont="1" applyFill="1" applyBorder="1" applyAlignment="1">
      <alignment horizontal="center"/>
      <protection/>
    </xf>
    <xf numFmtId="0" fontId="12" fillId="5" borderId="4" xfId="41" applyFont="1" applyFill="1" applyBorder="1" applyAlignment="1">
      <alignment horizontal="center"/>
      <protection/>
    </xf>
    <xf numFmtId="0" fontId="11" fillId="4" borderId="4" xfId="41" applyFont="1" applyFill="1" applyBorder="1" applyAlignment="1">
      <alignment horizontal="center"/>
      <protection/>
    </xf>
    <xf numFmtId="0" fontId="11" fillId="4" borderId="5" xfId="41" applyFont="1" applyFill="1" applyBorder="1" applyAlignment="1">
      <alignment horizontal="center"/>
      <protection/>
    </xf>
    <xf numFmtId="0" fontId="1" fillId="3" borderId="6" xfId="41" applyFill="1" applyBorder="1">
      <alignment/>
      <protection/>
    </xf>
    <xf numFmtId="0" fontId="1" fillId="3" borderId="7" xfId="41" applyFill="1" applyBorder="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19" fillId="6" borderId="8" xfId="0" applyFont="1" applyFill="1" applyBorder="1" applyAlignment="1" quotePrefix="1">
      <alignment horizontal="center" vertical="center"/>
    </xf>
    <xf numFmtId="0" fontId="0" fillId="6" borderId="0" xfId="0" applyFill="1" applyAlignment="1">
      <alignment vertical="center"/>
    </xf>
    <xf numFmtId="0" fontId="1" fillId="6" borderId="8" xfId="0" applyFont="1" applyFill="1" applyBorder="1" applyAlignment="1">
      <alignment horizontal="center" vertical="center"/>
    </xf>
    <xf numFmtId="0" fontId="23" fillId="6" borderId="9" xfId="0" applyNumberFormat="1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/>
    </xf>
    <xf numFmtId="0" fontId="24" fillId="6" borderId="0" xfId="0" applyFont="1" applyFill="1" applyAlignment="1">
      <alignment horizontal="center"/>
    </xf>
    <xf numFmtId="0" fontId="15" fillId="6" borderId="0" xfId="0" applyFont="1" applyFill="1" applyAlignment="1">
      <alignment/>
    </xf>
    <xf numFmtId="164" fontId="28" fillId="6" borderId="11" xfId="0" applyNumberFormat="1" applyFont="1" applyFill="1" applyBorder="1" applyAlignment="1">
      <alignment horizontal="center"/>
    </xf>
    <xf numFmtId="164" fontId="27" fillId="6" borderId="0" xfId="0" applyNumberFormat="1" applyFont="1" applyFill="1" applyAlignment="1">
      <alignment/>
    </xf>
    <xf numFmtId="0" fontId="1" fillId="6" borderId="9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 quotePrefix="1">
      <alignment horizontal="center" vertical="center"/>
    </xf>
    <xf numFmtId="0" fontId="1" fillId="6" borderId="9" xfId="0" applyNumberFormat="1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 wrapText="1"/>
    </xf>
    <xf numFmtId="164" fontId="16" fillId="6" borderId="11" xfId="0" applyNumberFormat="1" applyFont="1" applyFill="1" applyBorder="1" applyAlignment="1">
      <alignment horizontal="center"/>
    </xf>
    <xf numFmtId="0" fontId="0" fillId="6" borderId="12" xfId="0" applyFill="1" applyBorder="1" applyAlignment="1">
      <alignment vertical="center"/>
    </xf>
    <xf numFmtId="0" fontId="0" fillId="6" borderId="0" xfId="0" applyFill="1" applyAlignment="1">
      <alignment/>
    </xf>
    <xf numFmtId="164" fontId="1" fillId="6" borderId="8" xfId="0" applyNumberFormat="1" applyFont="1" applyFill="1" applyBorder="1" applyAlignment="1">
      <alignment horizontal="center" vertical="center"/>
    </xf>
    <xf numFmtId="164" fontId="16" fillId="6" borderId="13" xfId="0" applyNumberFormat="1" applyFont="1" applyFill="1" applyBorder="1" applyAlignment="1" quotePrefix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quotePrefix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164" fontId="17" fillId="6" borderId="0" xfId="0" applyNumberFormat="1" applyFont="1" applyFill="1" applyBorder="1" applyAlignment="1">
      <alignment horizontal="center" vertical="center"/>
    </xf>
    <xf numFmtId="1" fontId="17" fillId="6" borderId="0" xfId="0" applyNumberFormat="1" applyFont="1" applyFill="1" applyBorder="1" applyAlignment="1">
      <alignment horizontal="center" vertical="center"/>
    </xf>
    <xf numFmtId="1" fontId="29" fillId="6" borderId="0" xfId="0" applyNumberFormat="1" applyFont="1" applyFill="1" applyAlignment="1">
      <alignment/>
    </xf>
    <xf numFmtId="164" fontId="19" fillId="6" borderId="8" xfId="0" applyNumberFormat="1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164" fontId="19" fillId="6" borderId="14" xfId="0" applyNumberFormat="1" applyFont="1" applyFill="1" applyBorder="1" applyAlignment="1">
      <alignment horizontal="center" vertical="center"/>
    </xf>
    <xf numFmtId="1" fontId="19" fillId="6" borderId="15" xfId="0" applyNumberFormat="1" applyFon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/>
    </xf>
    <xf numFmtId="1" fontId="3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164" fontId="1" fillId="6" borderId="14" xfId="0" applyNumberFormat="1" applyFont="1" applyFill="1" applyBorder="1" applyAlignment="1">
      <alignment horizontal="center" vertical="center"/>
    </xf>
    <xf numFmtId="164" fontId="1" fillId="6" borderId="18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horizontal="center" vertical="center"/>
    </xf>
    <xf numFmtId="1" fontId="1" fillId="6" borderId="14" xfId="0" applyNumberFormat="1" applyFont="1" applyFill="1" applyBorder="1" applyAlignment="1" quotePrefix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/>
    </xf>
    <xf numFmtId="1" fontId="1" fillId="6" borderId="16" xfId="0" applyNumberFormat="1" applyFont="1" applyFill="1" applyBorder="1" applyAlignment="1" quotePrefix="1">
      <alignment horizontal="center" vertical="center"/>
    </xf>
    <xf numFmtId="1" fontId="15" fillId="6" borderId="0" xfId="0" applyNumberFormat="1" applyFont="1" applyFill="1" applyAlignment="1">
      <alignment/>
    </xf>
    <xf numFmtId="164" fontId="19" fillId="6" borderId="17" xfId="0" applyNumberFormat="1" applyFont="1" applyFill="1" applyBorder="1" applyAlignment="1" quotePrefix="1">
      <alignment horizontal="center" vertical="center"/>
    </xf>
    <xf numFmtId="0" fontId="17" fillId="6" borderId="0" xfId="0" applyFont="1" applyFill="1" applyBorder="1" applyAlignment="1" quotePrefix="1">
      <alignment horizontal="center" vertical="center"/>
    </xf>
    <xf numFmtId="164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 quotePrefix="1">
      <alignment horizontal="center" vertical="center"/>
    </xf>
    <xf numFmtId="164" fontId="17" fillId="6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/>
    </xf>
    <xf numFmtId="1" fontId="19" fillId="6" borderId="15" xfId="0" applyNumberFormat="1" applyFont="1" applyFill="1" applyBorder="1" applyAlignment="1" quotePrefix="1">
      <alignment horizontal="center" vertical="center"/>
    </xf>
    <xf numFmtId="164" fontId="1" fillId="6" borderId="0" xfId="0" applyNumberFormat="1" applyFont="1" applyFill="1" applyBorder="1" applyAlignment="1" quotePrefix="1">
      <alignment horizontal="center" vertical="center"/>
    </xf>
    <xf numFmtId="164" fontId="15" fillId="6" borderId="0" xfId="0" applyNumberFormat="1" applyFont="1" applyFill="1" applyAlignment="1">
      <alignment/>
    </xf>
    <xf numFmtId="164" fontId="17" fillId="7" borderId="21" xfId="0" applyNumberFormat="1" applyFont="1" applyFill="1" applyBorder="1" applyAlignment="1">
      <alignment horizontal="center" vertical="center"/>
    </xf>
    <xf numFmtId="0" fontId="31" fillId="7" borderId="0" xfId="0" applyFont="1" applyFill="1" applyAlignment="1">
      <alignment/>
    </xf>
    <xf numFmtId="0" fontId="31" fillId="8" borderId="0" xfId="0" applyFont="1" applyFill="1" applyAlignment="1">
      <alignment/>
    </xf>
    <xf numFmtId="164" fontId="1" fillId="6" borderId="22" xfId="0" applyNumberFormat="1" applyFont="1" applyFill="1" applyBorder="1" applyAlignment="1">
      <alignment horizontal="center"/>
    </xf>
    <xf numFmtId="1" fontId="1" fillId="6" borderId="23" xfId="0" applyNumberFormat="1" applyFont="1" applyFill="1" applyBorder="1" applyAlignment="1" quotePrefix="1">
      <alignment horizontal="center"/>
    </xf>
    <xf numFmtId="164" fontId="28" fillId="6" borderId="11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 quotePrefix="1">
      <alignment horizontal="center" vertical="center"/>
    </xf>
    <xf numFmtId="164" fontId="16" fillId="6" borderId="20" xfId="0" applyNumberFormat="1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164" fontId="17" fillId="7" borderId="11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164" fontId="17" fillId="7" borderId="22" xfId="0" applyNumberFormat="1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164" fontId="17" fillId="7" borderId="8" xfId="0" applyNumberFormat="1" applyFont="1" applyFill="1" applyBorder="1" applyAlignment="1">
      <alignment horizontal="center" vertical="center"/>
    </xf>
    <xf numFmtId="164" fontId="17" fillId="7" borderId="14" xfId="0" applyNumberFormat="1" applyFont="1" applyFill="1" applyBorder="1" applyAlignment="1">
      <alignment horizontal="center" vertical="center"/>
    </xf>
    <xf numFmtId="164" fontId="0" fillId="6" borderId="0" xfId="0" applyNumberFormat="1" applyFill="1" applyAlignment="1">
      <alignment horizontal="center"/>
    </xf>
    <xf numFmtId="164" fontId="23" fillId="6" borderId="8" xfId="0" applyNumberFormat="1" applyFon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 vertical="center"/>
    </xf>
    <xf numFmtId="164" fontId="31" fillId="6" borderId="0" xfId="0" applyNumberFormat="1" applyFont="1" applyFill="1" applyBorder="1" applyAlignment="1">
      <alignment horizontal="center"/>
    </xf>
    <xf numFmtId="164" fontId="17" fillId="7" borderId="23" xfId="0" applyNumberFormat="1" applyFont="1" applyFill="1" applyBorder="1" applyAlignment="1">
      <alignment horizontal="center" vertical="center"/>
    </xf>
    <xf numFmtId="164" fontId="17" fillId="7" borderId="24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0" fillId="6" borderId="9" xfId="0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/>
    </xf>
    <xf numFmtId="164" fontId="19" fillId="6" borderId="26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/>
    </xf>
    <xf numFmtId="0" fontId="32" fillId="0" borderId="26" xfId="0" applyFont="1" applyBorder="1" applyAlignment="1">
      <alignment/>
    </xf>
    <xf numFmtId="0" fontId="34" fillId="6" borderId="19" xfId="0" applyNumberFormat="1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center" vertical="center"/>
    </xf>
    <xf numFmtId="0" fontId="33" fillId="6" borderId="0" xfId="0" applyFont="1" applyFill="1" applyAlignment="1">
      <alignment/>
    </xf>
    <xf numFmtId="0" fontId="36" fillId="0" borderId="8" xfId="0" applyFont="1" applyBorder="1" applyAlignment="1">
      <alignment horizontal="center"/>
    </xf>
    <xf numFmtId="1" fontId="19" fillId="9" borderId="15" xfId="0" applyNumberFormat="1" applyFont="1" applyFill="1" applyBorder="1" applyAlignment="1">
      <alignment horizontal="center" vertical="center"/>
    </xf>
    <xf numFmtId="164" fontId="35" fillId="6" borderId="0" xfId="0" applyNumberFormat="1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 quotePrefix="1">
      <alignment horizontal="center" vertical="center"/>
    </xf>
    <xf numFmtId="164" fontId="35" fillId="6" borderId="0" xfId="0" applyNumberFormat="1" applyFont="1" applyFill="1" applyBorder="1" applyAlignment="1">
      <alignment horizontal="center" vertical="center"/>
    </xf>
    <xf numFmtId="164" fontId="35" fillId="6" borderId="0" xfId="0" applyNumberFormat="1" applyFont="1" applyFill="1" applyBorder="1" applyAlignment="1" quotePrefix="1">
      <alignment horizontal="center" vertical="center"/>
    </xf>
    <xf numFmtId="164" fontId="35" fillId="6" borderId="0" xfId="0" applyNumberFormat="1" applyFont="1" applyFill="1" applyBorder="1" applyAlignment="1">
      <alignment horizontal="center"/>
    </xf>
    <xf numFmtId="1" fontId="35" fillId="6" borderId="0" xfId="0" applyNumberFormat="1" applyFont="1" applyFill="1" applyBorder="1" applyAlignment="1">
      <alignment horizontal="center" vertical="center"/>
    </xf>
    <xf numFmtId="1" fontId="35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164" fontId="3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/>
    </xf>
    <xf numFmtId="164" fontId="17" fillId="7" borderId="27" xfId="0" applyNumberFormat="1" applyFont="1" applyFill="1" applyBorder="1" applyAlignment="1">
      <alignment horizontal="center" vertical="center"/>
    </xf>
    <xf numFmtId="164" fontId="40" fillId="6" borderId="13" xfId="0" applyNumberFormat="1" applyFont="1" applyFill="1" applyBorder="1" applyAlignment="1" quotePrefix="1">
      <alignment horizontal="center" vertic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64" fontId="17" fillId="3" borderId="28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3" fontId="18" fillId="6" borderId="0" xfId="0" applyNumberFormat="1" applyFont="1" applyFill="1" applyAlignment="1">
      <alignment horizontal="center"/>
    </xf>
    <xf numFmtId="164" fontId="18" fillId="6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164" fontId="4" fillId="6" borderId="0" xfId="0" applyNumberFormat="1" applyFont="1" applyFill="1" applyAlignment="1">
      <alignment/>
    </xf>
    <xf numFmtId="1" fontId="4" fillId="6" borderId="0" xfId="0" applyNumberFormat="1" applyFont="1" applyFill="1" applyAlignment="1">
      <alignment/>
    </xf>
    <xf numFmtId="0" fontId="31" fillId="6" borderId="0" xfId="0" applyFont="1" applyFill="1" applyAlignment="1">
      <alignment/>
    </xf>
    <xf numFmtId="164" fontId="16" fillId="6" borderId="22" xfId="0" applyNumberFormat="1" applyFont="1" applyFill="1" applyBorder="1" applyAlignment="1">
      <alignment horizontal="center"/>
    </xf>
    <xf numFmtId="164" fontId="18" fillId="6" borderId="0" xfId="0" applyNumberFormat="1" applyFont="1" applyFill="1" applyAlignment="1">
      <alignment horizontal="center"/>
    </xf>
    <xf numFmtId="0" fontId="16" fillId="7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64" fontId="16" fillId="9" borderId="22" xfId="0" applyNumberFormat="1" applyFont="1" applyFill="1" applyBorder="1" applyAlignment="1">
      <alignment horizontal="center" vertical="center"/>
    </xf>
    <xf numFmtId="164" fontId="16" fillId="6" borderId="22" xfId="0" applyNumberFormat="1" applyFont="1" applyFill="1" applyBorder="1" applyAlignment="1">
      <alignment horizontal="center" vertical="center"/>
    </xf>
    <xf numFmtId="164" fontId="1" fillId="6" borderId="22" xfId="0" applyNumberFormat="1" applyFont="1" applyFill="1" applyBorder="1" applyAlignment="1">
      <alignment horizontal="center" vertical="center"/>
    </xf>
    <xf numFmtId="1" fontId="1" fillId="6" borderId="28" xfId="0" applyNumberFormat="1" applyFont="1" applyFill="1" applyBorder="1" applyAlignment="1">
      <alignment horizontal="center" vertical="center"/>
    </xf>
    <xf numFmtId="1" fontId="1" fillId="6" borderId="16" xfId="0" applyNumberFormat="1" applyFont="1" applyFill="1" applyBorder="1" applyAlignment="1">
      <alignment horizontal="center" vertical="center"/>
    </xf>
    <xf numFmtId="164" fontId="16" fillId="6" borderId="11" xfId="0" applyNumberFormat="1" applyFont="1" applyFill="1" applyBorder="1" applyAlignment="1">
      <alignment horizontal="center" vertical="center"/>
    </xf>
    <xf numFmtId="164" fontId="16" fillId="6" borderId="20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" fontId="1" fillId="6" borderId="23" xfId="0" applyNumberFormat="1" applyFont="1" applyFill="1" applyBorder="1" applyAlignment="1" quotePrefix="1">
      <alignment horizontal="center" vertical="center"/>
    </xf>
    <xf numFmtId="0" fontId="0" fillId="6" borderId="0" xfId="0" applyFill="1" applyBorder="1" applyAlignment="1">
      <alignment vertical="center"/>
    </xf>
    <xf numFmtId="164" fontId="19" fillId="9" borderId="8" xfId="0" applyNumberFormat="1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164" fontId="19" fillId="9" borderId="14" xfId="0" applyNumberFormat="1" applyFont="1" applyFill="1" applyBorder="1" applyAlignment="1">
      <alignment horizontal="center" vertical="center"/>
    </xf>
    <xf numFmtId="164" fontId="1" fillId="9" borderId="22" xfId="0" applyNumberFormat="1" applyFont="1" applyFill="1" applyBorder="1" applyAlignment="1">
      <alignment horizontal="center" vertical="center"/>
    </xf>
    <xf numFmtId="164" fontId="42" fillId="6" borderId="13" xfId="0" applyNumberFormat="1" applyFont="1" applyFill="1" applyBorder="1" applyAlignment="1" quotePrefix="1">
      <alignment horizontal="center" vertical="center"/>
    </xf>
    <xf numFmtId="164" fontId="40" fillId="9" borderId="13" xfId="0" applyNumberFormat="1" applyFont="1" applyFill="1" applyBorder="1" applyAlignment="1" quotePrefix="1">
      <alignment horizontal="center" vertical="center"/>
    </xf>
    <xf numFmtId="164" fontId="42" fillId="6" borderId="20" xfId="0" applyNumberFormat="1" applyFont="1" applyFill="1" applyBorder="1" applyAlignment="1" quotePrefix="1">
      <alignment horizontal="center" vertical="center"/>
    </xf>
    <xf numFmtId="164" fontId="34" fillId="6" borderId="0" xfId="0" applyNumberFormat="1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/>
    </xf>
    <xf numFmtId="0" fontId="34" fillId="6" borderId="0" xfId="0" applyFont="1" applyFill="1" applyBorder="1" applyAlignment="1" quotePrefix="1">
      <alignment horizontal="center" vertical="center"/>
    </xf>
    <xf numFmtId="164" fontId="34" fillId="6" borderId="0" xfId="0" applyNumberFormat="1" applyFont="1" applyFill="1" applyBorder="1" applyAlignment="1">
      <alignment horizontal="center" vertical="center"/>
    </xf>
    <xf numFmtId="164" fontId="34" fillId="6" borderId="0" xfId="0" applyNumberFormat="1" applyFont="1" applyFill="1" applyBorder="1" applyAlignment="1" quotePrefix="1">
      <alignment horizontal="center" vertical="center"/>
    </xf>
    <xf numFmtId="164" fontId="34" fillId="6" borderId="0" xfId="0" applyNumberFormat="1" applyFont="1" applyFill="1" applyBorder="1" applyAlignment="1">
      <alignment horizontal="center"/>
    </xf>
    <xf numFmtId="1" fontId="34" fillId="6" borderId="0" xfId="0" applyNumberFormat="1" applyFont="1" applyFill="1" applyBorder="1" applyAlignment="1">
      <alignment horizontal="center" vertical="center"/>
    </xf>
    <xf numFmtId="1" fontId="34" fillId="6" borderId="0" xfId="0" applyNumberFormat="1" applyFont="1" applyFill="1" applyBorder="1" applyAlignment="1" quotePrefix="1">
      <alignment horizontal="center" vertical="center"/>
    </xf>
    <xf numFmtId="0" fontId="0" fillId="6" borderId="0" xfId="0" applyFont="1" applyFill="1" applyAlignment="1">
      <alignment/>
    </xf>
    <xf numFmtId="164" fontId="30" fillId="6" borderId="0" xfId="0" applyNumberFormat="1" applyFont="1" applyFill="1" applyAlignment="1">
      <alignment/>
    </xf>
    <xf numFmtId="164" fontId="41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164" fontId="17" fillId="6" borderId="26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8" xfId="0" applyFont="1" applyFill="1" applyBorder="1" applyAlignment="1" quotePrefix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1" fontId="17" fillId="6" borderId="15" xfId="0" applyNumberFormat="1" applyFont="1" applyFill="1" applyBorder="1" applyAlignment="1">
      <alignment horizontal="center" vertical="center"/>
    </xf>
    <xf numFmtId="164" fontId="17" fillId="6" borderId="22" xfId="0" applyNumberFormat="1" applyFont="1" applyFill="1" applyBorder="1" applyAlignment="1">
      <alignment horizontal="center" vertical="center"/>
    </xf>
    <xf numFmtId="1" fontId="17" fillId="6" borderId="8" xfId="0" applyNumberFormat="1" applyFont="1" applyFill="1" applyBorder="1" applyAlignment="1">
      <alignment horizontal="center" vertical="center"/>
    </xf>
    <xf numFmtId="164" fontId="17" fillId="6" borderId="17" xfId="0" applyNumberFormat="1" applyFont="1" applyFill="1" applyBorder="1" applyAlignment="1" quotePrefix="1">
      <alignment horizontal="center" vertical="center"/>
    </xf>
    <xf numFmtId="1" fontId="17" fillId="6" borderId="13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1" fontId="17" fillId="9" borderId="15" xfId="0" applyNumberFormat="1" applyFont="1" applyFill="1" applyBorder="1" applyAlignment="1">
      <alignment horizontal="center" vertical="center"/>
    </xf>
    <xf numFmtId="164" fontId="17" fillId="5" borderId="22" xfId="0" applyNumberFormat="1" applyFont="1" applyFill="1" applyBorder="1" applyAlignment="1">
      <alignment horizontal="center" vertical="center"/>
    </xf>
    <xf numFmtId="1" fontId="17" fillId="5" borderId="23" xfId="0" applyNumberFormat="1" applyFont="1" applyFill="1" applyBorder="1" applyAlignment="1" quotePrefix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64" fontId="17" fillId="9" borderId="22" xfId="0" applyNumberFormat="1" applyFont="1" applyFill="1" applyBorder="1" applyAlignment="1">
      <alignment horizontal="center" vertical="center"/>
    </xf>
    <xf numFmtId="164" fontId="17" fillId="5" borderId="14" xfId="0" applyNumberFormat="1" applyFont="1" applyFill="1" applyBorder="1" applyAlignment="1">
      <alignment horizontal="center" vertical="center"/>
    </xf>
    <xf numFmtId="1" fontId="17" fillId="5" borderId="13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 quotePrefix="1">
      <alignment horizontal="center" vertical="center"/>
    </xf>
    <xf numFmtId="164" fontId="17" fillId="5" borderId="8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164" fontId="17" fillId="6" borderId="13" xfId="0" applyNumberFormat="1" applyFont="1" applyFill="1" applyBorder="1" applyAlignment="1" quotePrefix="1">
      <alignment horizontal="center" vertical="center"/>
    </xf>
    <xf numFmtId="164" fontId="17" fillId="5" borderId="13" xfId="0" applyNumberFormat="1" applyFont="1" applyFill="1" applyBorder="1" applyAlignment="1" quotePrefix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/>
    </xf>
    <xf numFmtId="0" fontId="1" fillId="6" borderId="29" xfId="0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/>
    </xf>
    <xf numFmtId="1" fontId="4" fillId="6" borderId="9" xfId="0" applyNumberFormat="1" applyFont="1" applyFill="1" applyBorder="1" applyAlignment="1">
      <alignment horizontal="center" vertical="center"/>
    </xf>
    <xf numFmtId="1" fontId="4" fillId="6" borderId="30" xfId="0" applyNumberFormat="1" applyFont="1" applyFill="1" applyBorder="1" applyAlignment="1">
      <alignment horizontal="center" vertical="center"/>
    </xf>
    <xf numFmtId="1" fontId="4" fillId="6" borderId="31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/>
    </xf>
    <xf numFmtId="164" fontId="17" fillId="5" borderId="23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3" fillId="6" borderId="0" xfId="0" applyFont="1" applyFill="1" applyAlignment="1">
      <alignment/>
    </xf>
    <xf numFmtId="0" fontId="19" fillId="2" borderId="8" xfId="0" applyFont="1" applyFill="1" applyBorder="1" applyAlignment="1">
      <alignment horizontal="center" vertical="center"/>
    </xf>
    <xf numFmtId="164" fontId="44" fillId="6" borderId="0" xfId="0" applyNumberFormat="1" applyFont="1" applyFill="1" applyBorder="1" applyAlignment="1">
      <alignment horizontal="center" vertical="center"/>
    </xf>
    <xf numFmtId="164" fontId="34" fillId="7" borderId="27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64" fontId="34" fillId="6" borderId="22" xfId="0" applyNumberFormat="1" applyFont="1" applyFill="1" applyBorder="1" applyAlignment="1">
      <alignment horizontal="center" vertical="center"/>
    </xf>
    <xf numFmtId="164" fontId="34" fillId="6" borderId="8" xfId="0" applyNumberFormat="1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34" fillId="6" borderId="8" xfId="0" applyFont="1" applyFill="1" applyBorder="1" applyAlignment="1" quotePrefix="1">
      <alignment horizontal="center" vertical="center"/>
    </xf>
    <xf numFmtId="164" fontId="34" fillId="6" borderId="14" xfId="0" applyNumberFormat="1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 quotePrefix="1">
      <alignment horizontal="center" vertical="center"/>
    </xf>
    <xf numFmtId="1" fontId="34" fillId="6" borderId="8" xfId="0" applyNumberFormat="1" applyFont="1" applyFill="1" applyBorder="1" applyAlignment="1" quotePrefix="1">
      <alignment horizontal="center" vertical="center"/>
    </xf>
    <xf numFmtId="1" fontId="34" fillId="6" borderId="8" xfId="0" applyNumberFormat="1" applyFont="1" applyFill="1" applyBorder="1" applyAlignment="1">
      <alignment horizontal="center" vertical="center"/>
    </xf>
    <xf numFmtId="164" fontId="34" fillId="6" borderId="22" xfId="0" applyNumberFormat="1" applyFont="1" applyFill="1" applyBorder="1" applyAlignment="1" quotePrefix="1">
      <alignment horizontal="center" vertical="center"/>
    </xf>
    <xf numFmtId="0" fontId="34" fillId="9" borderId="8" xfId="0" applyFont="1" applyFill="1" applyBorder="1" applyAlignment="1">
      <alignment horizontal="center" vertical="center"/>
    </xf>
    <xf numFmtId="164" fontId="34" fillId="10" borderId="8" xfId="0" applyNumberFormat="1" applyFont="1" applyFill="1" applyBorder="1" applyAlignment="1">
      <alignment horizontal="center" vertical="center"/>
    </xf>
    <xf numFmtId="0" fontId="34" fillId="10" borderId="8" xfId="0" applyFont="1" applyFill="1" applyBorder="1" applyAlignment="1">
      <alignment horizontal="center" vertical="center"/>
    </xf>
    <xf numFmtId="0" fontId="34" fillId="10" borderId="8" xfId="0" applyFont="1" applyFill="1" applyBorder="1" applyAlignment="1" quotePrefix="1">
      <alignment horizontal="center" vertical="center"/>
    </xf>
    <xf numFmtId="1" fontId="34" fillId="6" borderId="23" xfId="0" applyNumberFormat="1" applyFont="1" applyFill="1" applyBorder="1" applyAlignment="1" quotePrefix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164" fontId="34" fillId="9" borderId="8" xfId="0" applyNumberFormat="1" applyFont="1" applyFill="1" applyBorder="1" applyAlignment="1">
      <alignment horizontal="center" vertical="center"/>
    </xf>
    <xf numFmtId="164" fontId="34" fillId="5" borderId="8" xfId="0" applyNumberFormat="1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164" fontId="34" fillId="2" borderId="8" xfId="0" applyNumberFormat="1" applyFont="1" applyFill="1" applyBorder="1" applyAlignment="1">
      <alignment horizontal="center" vertical="center"/>
    </xf>
    <xf numFmtId="0" fontId="46" fillId="6" borderId="0" xfId="0" applyFont="1" applyFill="1" applyAlignment="1">
      <alignment/>
    </xf>
    <xf numFmtId="0" fontId="46" fillId="6" borderId="0" xfId="0" applyFont="1" applyFill="1" applyAlignment="1">
      <alignment horizontal="center"/>
    </xf>
    <xf numFmtId="164" fontId="46" fillId="6" borderId="0" xfId="0" applyNumberFormat="1" applyFont="1" applyFill="1" applyAlignment="1">
      <alignment horizontal="center"/>
    </xf>
    <xf numFmtId="0" fontId="47" fillId="6" borderId="0" xfId="0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/>
    </xf>
    <xf numFmtId="0" fontId="39" fillId="6" borderId="0" xfId="0" applyFont="1" applyFill="1" applyBorder="1" applyAlignment="1">
      <alignment horizontal="center"/>
    </xf>
    <xf numFmtId="164" fontId="39" fillId="6" borderId="0" xfId="0" applyNumberFormat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 quotePrefix="1">
      <alignment horizontal="center" vertical="center"/>
    </xf>
    <xf numFmtId="164" fontId="39" fillId="6" borderId="0" xfId="0" applyNumberFormat="1" applyFont="1" applyFill="1" applyBorder="1" applyAlignment="1">
      <alignment horizontal="center" vertical="center"/>
    </xf>
    <xf numFmtId="164" fontId="39" fillId="6" borderId="0" xfId="0" applyNumberFormat="1" applyFont="1" applyFill="1" applyBorder="1" applyAlignment="1" quotePrefix="1">
      <alignment horizontal="center" vertical="center"/>
    </xf>
    <xf numFmtId="164" fontId="39" fillId="6" borderId="0" xfId="0" applyNumberFormat="1" applyFont="1" applyFill="1" applyBorder="1" applyAlignment="1">
      <alignment horizontal="center"/>
    </xf>
    <xf numFmtId="1" fontId="39" fillId="6" borderId="0" xfId="0" applyNumberFormat="1" applyFont="1" applyFill="1" applyBorder="1" applyAlignment="1">
      <alignment horizontal="center" vertical="center"/>
    </xf>
    <xf numFmtId="1" fontId="19" fillId="6" borderId="0" xfId="0" applyNumberFormat="1" applyFont="1" applyFill="1" applyBorder="1" applyAlignment="1">
      <alignment horizontal="center" vertical="center"/>
    </xf>
    <xf numFmtId="1" fontId="19" fillId="6" borderId="0" xfId="0" applyNumberFormat="1" applyFont="1" applyFill="1" applyBorder="1" applyAlignment="1" quotePrefix="1">
      <alignment horizontal="center" vertical="center"/>
    </xf>
    <xf numFmtId="164" fontId="19" fillId="6" borderId="0" xfId="0" applyNumberFormat="1" applyFont="1" applyFill="1" applyBorder="1" applyAlignment="1">
      <alignment horizontal="center" vertical="center"/>
    </xf>
    <xf numFmtId="164" fontId="19" fillId="6" borderId="0" xfId="0" applyNumberFormat="1" applyFont="1" applyFill="1" applyBorder="1" applyAlignment="1" quotePrefix="1">
      <alignment horizontal="center" vertical="center"/>
    </xf>
    <xf numFmtId="164" fontId="19" fillId="6" borderId="0" xfId="0" applyNumberFormat="1" applyFont="1" applyFill="1" applyBorder="1" applyAlignment="1">
      <alignment horizontal="center"/>
    </xf>
    <xf numFmtId="164" fontId="19" fillId="6" borderId="0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 quotePrefix="1">
      <alignment horizontal="center" vertical="center"/>
    </xf>
    <xf numFmtId="0" fontId="44" fillId="6" borderId="29" xfId="0" applyFont="1" applyFill="1" applyBorder="1" applyAlignment="1">
      <alignment horizontal="center"/>
    </xf>
    <xf numFmtId="0" fontId="46" fillId="6" borderId="29" xfId="0" applyFont="1" applyFill="1" applyBorder="1" applyAlignment="1">
      <alignment horizontal="center"/>
    </xf>
    <xf numFmtId="0" fontId="46" fillId="6" borderId="32" xfId="0" applyFont="1" applyFill="1" applyBorder="1" applyAlignment="1">
      <alignment horizontal="center"/>
    </xf>
    <xf numFmtId="164" fontId="44" fillId="6" borderId="29" xfId="0" applyNumberFormat="1" applyFont="1" applyFill="1" applyBorder="1" applyAlignment="1">
      <alignment horizontal="center" vertical="center"/>
    </xf>
    <xf numFmtId="164" fontId="50" fillId="6" borderId="29" xfId="0" applyNumberFormat="1" applyFont="1" applyFill="1" applyBorder="1" applyAlignment="1" quotePrefix="1">
      <alignment horizontal="center" vertical="center"/>
    </xf>
    <xf numFmtId="0" fontId="51" fillId="6" borderId="32" xfId="0" applyFont="1" applyFill="1" applyBorder="1" applyAlignment="1">
      <alignment horizontal="center"/>
    </xf>
    <xf numFmtId="0" fontId="51" fillId="6" borderId="33" xfId="0" applyFont="1" applyFill="1" applyBorder="1" applyAlignment="1">
      <alignment horizontal="center"/>
    </xf>
    <xf numFmtId="1" fontId="44" fillId="6" borderId="0" xfId="0" applyNumberFormat="1" applyFont="1" applyFill="1" applyBorder="1" applyAlignment="1">
      <alignment horizontal="center"/>
    </xf>
    <xf numFmtId="164" fontId="44" fillId="6" borderId="0" xfId="0" applyNumberFormat="1" applyFont="1" applyFill="1" applyBorder="1" applyAlignment="1" quotePrefix="1">
      <alignment horizontal="center" vertical="center"/>
    </xf>
    <xf numFmtId="1" fontId="44" fillId="6" borderId="0" xfId="0" applyNumberFormat="1" applyFont="1" applyFill="1" applyBorder="1" applyAlignment="1">
      <alignment horizontal="center" vertical="center"/>
    </xf>
    <xf numFmtId="164" fontId="44" fillId="6" borderId="9" xfId="27" applyNumberFormat="1" applyFont="1" applyFill="1" applyBorder="1" applyAlignment="1">
      <alignment horizontal="center"/>
      <protection/>
    </xf>
    <xf numFmtId="164" fontId="51" fillId="6" borderId="32" xfId="0" applyNumberFormat="1" applyFont="1" applyFill="1" applyBorder="1" applyAlignment="1">
      <alignment horizontal="center"/>
    </xf>
    <xf numFmtId="164" fontId="51" fillId="6" borderId="10" xfId="0" applyNumberFormat="1" applyFont="1" applyFill="1" applyBorder="1" applyAlignment="1">
      <alignment horizontal="center"/>
    </xf>
    <xf numFmtId="164" fontId="51" fillId="6" borderId="30" xfId="0" applyNumberFormat="1" applyFont="1" applyFill="1" applyBorder="1" applyAlignment="1">
      <alignment horizontal="center"/>
    </xf>
    <xf numFmtId="0" fontId="46" fillId="6" borderId="0" xfId="0" applyFont="1" applyFill="1" applyBorder="1" applyAlignment="1">
      <alignment/>
    </xf>
    <xf numFmtId="0" fontId="23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164" fontId="29" fillId="6" borderId="0" xfId="0" applyNumberFormat="1" applyFont="1" applyFill="1" applyAlignment="1">
      <alignment/>
    </xf>
    <xf numFmtId="164" fontId="34" fillId="7" borderId="8" xfId="0" applyNumberFormat="1" applyFont="1" applyFill="1" applyBorder="1" applyAlignment="1">
      <alignment horizontal="center" vertical="center"/>
    </xf>
    <xf numFmtId="164" fontId="34" fillId="6" borderId="34" xfId="0" applyNumberFormat="1" applyFont="1" applyFill="1" applyBorder="1" applyAlignment="1">
      <alignment horizontal="center" vertical="center"/>
    </xf>
    <xf numFmtId="0" fontId="34" fillId="6" borderId="34" xfId="0" applyFont="1" applyFill="1" applyBorder="1" applyAlignment="1">
      <alignment horizontal="center" vertical="center"/>
    </xf>
    <xf numFmtId="0" fontId="34" fillId="6" borderId="34" xfId="0" applyFont="1" applyFill="1" applyBorder="1" applyAlignment="1" quotePrefix="1">
      <alignment horizontal="center" vertical="center"/>
    </xf>
    <xf numFmtId="164" fontId="34" fillId="6" borderId="35" xfId="0" applyNumberFormat="1" applyFont="1" applyFill="1" applyBorder="1" applyAlignment="1" quotePrefix="1">
      <alignment horizontal="center" vertical="center"/>
    </xf>
    <xf numFmtId="164" fontId="34" fillId="6" borderId="36" xfId="0" applyNumberFormat="1" applyFont="1" applyFill="1" applyBorder="1" applyAlignment="1">
      <alignment horizontal="center" vertical="center"/>
    </xf>
    <xf numFmtId="0" fontId="34" fillId="6" borderId="14" xfId="0" applyFont="1" applyFill="1" applyBorder="1" applyAlignment="1" quotePrefix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164" fontId="17" fillId="6" borderId="25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4" xfId="0" applyFont="1" applyFill="1" applyBorder="1" applyAlignment="1" quotePrefix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164" fontId="34" fillId="5" borderId="37" xfId="0" applyNumberFormat="1" applyFont="1" applyFill="1" applyBorder="1" applyAlignment="1">
      <alignment horizontal="center" vertical="center"/>
    </xf>
    <xf numFmtId="164" fontId="34" fillId="6" borderId="38" xfId="0" applyNumberFormat="1" applyFont="1" applyFill="1" applyBorder="1" applyAlignment="1">
      <alignment horizontal="center" vertical="center"/>
    </xf>
    <xf numFmtId="1" fontId="34" fillId="6" borderId="35" xfId="0" applyNumberFormat="1" applyFont="1" applyFill="1" applyBorder="1" applyAlignment="1">
      <alignment horizontal="center" vertical="center"/>
    </xf>
    <xf numFmtId="164" fontId="35" fillId="6" borderId="36" xfId="0" applyNumberFormat="1" applyFont="1" applyFill="1" applyBorder="1" applyAlignment="1">
      <alignment horizontal="center" vertical="center"/>
    </xf>
    <xf numFmtId="164" fontId="34" fillId="10" borderId="8" xfId="0" applyNumberFormat="1" applyFont="1" applyFill="1" applyBorder="1" applyAlignment="1" quotePrefix="1">
      <alignment horizontal="center" vertical="center"/>
    </xf>
    <xf numFmtId="1" fontId="34" fillId="5" borderId="8" xfId="0" applyNumberFormat="1" applyFont="1" applyFill="1" applyBorder="1" applyAlignment="1" quotePrefix="1">
      <alignment horizontal="center" vertical="center"/>
    </xf>
    <xf numFmtId="0" fontId="22" fillId="6" borderId="0" xfId="0" applyFont="1" applyFill="1" applyBorder="1" applyAlignment="1">
      <alignment horizontal="center"/>
    </xf>
    <xf numFmtId="164" fontId="22" fillId="6" borderId="0" xfId="0" applyNumberFormat="1" applyFont="1" applyFill="1" applyBorder="1" applyAlignment="1">
      <alignment horizontal="center"/>
    </xf>
    <xf numFmtId="164" fontId="34" fillId="10" borderId="36" xfId="0" applyNumberFormat="1" applyFont="1" applyFill="1" applyBorder="1" applyAlignment="1">
      <alignment horizontal="center" vertical="center"/>
    </xf>
    <xf numFmtId="164" fontId="34" fillId="9" borderId="36" xfId="0" applyNumberFormat="1" applyFont="1" applyFill="1" applyBorder="1" applyAlignment="1">
      <alignment horizontal="center" vertical="center"/>
    </xf>
    <xf numFmtId="1" fontId="34" fillId="6" borderId="39" xfId="0" applyNumberFormat="1" applyFont="1" applyFill="1" applyBorder="1" applyAlignment="1">
      <alignment horizontal="center" vertical="center"/>
    </xf>
    <xf numFmtId="0" fontId="35" fillId="5" borderId="36" xfId="0" applyFont="1" applyFill="1" applyBorder="1" applyAlignment="1">
      <alignment horizontal="center" vertical="center"/>
    </xf>
    <xf numFmtId="164" fontId="34" fillId="5" borderId="36" xfId="0" applyNumberFormat="1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164" fontId="35" fillId="7" borderId="37" xfId="0" applyNumberFormat="1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164" fontId="35" fillId="7" borderId="34" xfId="0" applyNumberFormat="1" applyFont="1" applyFill="1" applyBorder="1" applyAlignment="1">
      <alignment horizontal="center" vertical="center"/>
    </xf>
    <xf numFmtId="0" fontId="39" fillId="2" borderId="34" xfId="0" applyFont="1" applyFill="1" applyBorder="1" applyAlignment="1">
      <alignment horizontal="center" vertical="center"/>
    </xf>
    <xf numFmtId="1" fontId="34" fillId="6" borderId="14" xfId="0" applyNumberFormat="1" applyFont="1" applyFill="1" applyBorder="1" applyAlignment="1">
      <alignment horizontal="center" vertical="center"/>
    </xf>
    <xf numFmtId="1" fontId="34" fillId="5" borderId="8" xfId="0" applyNumberFormat="1" applyFont="1" applyFill="1" applyBorder="1" applyAlignment="1">
      <alignment horizontal="center" vertical="center"/>
    </xf>
    <xf numFmtId="164" fontId="34" fillId="6" borderId="41" xfId="0" applyNumberFormat="1" applyFont="1" applyFill="1" applyBorder="1" applyAlignment="1">
      <alignment horizontal="center" vertical="center"/>
    </xf>
    <xf numFmtId="1" fontId="34" fillId="6" borderId="26" xfId="0" applyNumberFormat="1" applyFont="1" applyFill="1" applyBorder="1" applyAlignment="1" quotePrefix="1">
      <alignment horizontal="center" vertical="center"/>
    </xf>
    <xf numFmtId="1" fontId="34" fillId="6" borderId="25" xfId="0" applyNumberFormat="1" applyFont="1" applyFill="1" applyBorder="1" applyAlignment="1" quotePrefix="1">
      <alignment horizontal="center" vertical="center"/>
    </xf>
    <xf numFmtId="1" fontId="1" fillId="6" borderId="26" xfId="0" applyNumberFormat="1" applyFont="1" applyFill="1" applyBorder="1" applyAlignment="1" quotePrefix="1">
      <alignment horizontal="center" vertical="center"/>
    </xf>
    <xf numFmtId="1" fontId="1" fillId="6" borderId="26" xfId="0" applyNumberFormat="1" applyFont="1" applyFill="1" applyBorder="1" applyAlignment="1" quotePrefix="1">
      <alignment horizontal="center"/>
    </xf>
    <xf numFmtId="1" fontId="1" fillId="6" borderId="42" xfId="0" applyNumberFormat="1" applyFont="1" applyFill="1" applyBorder="1" applyAlignment="1">
      <alignment horizontal="center" vertical="center"/>
    </xf>
    <xf numFmtId="1" fontId="17" fillId="5" borderId="26" xfId="0" applyNumberFormat="1" applyFont="1" applyFill="1" applyBorder="1" applyAlignment="1" quotePrefix="1">
      <alignment horizontal="center" vertical="center"/>
    </xf>
    <xf numFmtId="1" fontId="1" fillId="6" borderId="27" xfId="0" applyNumberFormat="1" applyFont="1" applyFill="1" applyBorder="1" applyAlignment="1">
      <alignment horizontal="center" vertical="center"/>
    </xf>
    <xf numFmtId="1" fontId="1" fillId="6" borderId="27" xfId="0" applyNumberFormat="1" applyFont="1" applyFill="1" applyBorder="1" applyAlignment="1">
      <alignment horizontal="center"/>
    </xf>
    <xf numFmtId="1" fontId="17" fillId="6" borderId="27" xfId="0" applyNumberFormat="1" applyFont="1" applyFill="1" applyBorder="1" applyAlignment="1">
      <alignment horizontal="center" vertical="center"/>
    </xf>
    <xf numFmtId="1" fontId="34" fillId="6" borderId="8" xfId="0" applyNumberFormat="1" applyFont="1" applyFill="1" applyBorder="1" applyAlignment="1">
      <alignment horizontal="center"/>
    </xf>
    <xf numFmtId="0" fontId="34" fillId="6" borderId="8" xfId="0" applyNumberFormat="1" applyFont="1" applyFill="1" applyBorder="1" applyAlignment="1">
      <alignment horizontal="center"/>
    </xf>
    <xf numFmtId="0" fontId="34" fillId="5" borderId="8" xfId="0" applyNumberFormat="1" applyFont="1" applyFill="1" applyBorder="1" applyAlignment="1">
      <alignment horizontal="center"/>
    </xf>
    <xf numFmtId="1" fontId="34" fillId="5" borderId="8" xfId="0" applyNumberFormat="1" applyFont="1" applyFill="1" applyBorder="1" applyAlignment="1">
      <alignment horizontal="center"/>
    </xf>
    <xf numFmtId="0" fontId="34" fillId="6" borderId="14" xfId="0" applyNumberFormat="1" applyFont="1" applyFill="1" applyBorder="1" applyAlignment="1">
      <alignment horizontal="center"/>
    </xf>
    <xf numFmtId="1" fontId="34" fillId="6" borderId="14" xfId="0" applyNumberFormat="1" applyFont="1" applyFill="1" applyBorder="1" applyAlignment="1">
      <alignment horizontal="center"/>
    </xf>
    <xf numFmtId="0" fontId="39" fillId="6" borderId="9" xfId="0" applyFont="1" applyFill="1" applyBorder="1" applyAlignment="1">
      <alignment horizontal="center"/>
    </xf>
    <xf numFmtId="164" fontId="39" fillId="6" borderId="9" xfId="0" applyNumberFormat="1" applyFont="1" applyFill="1" applyBorder="1" applyAlignment="1">
      <alignment horizontal="center"/>
    </xf>
    <xf numFmtId="164" fontId="39" fillId="6" borderId="9" xfId="0" applyNumberFormat="1" applyFont="1" applyFill="1" applyBorder="1" applyAlignment="1">
      <alignment horizontal="center" vertical="center"/>
    </xf>
    <xf numFmtId="164" fontId="49" fillId="6" borderId="9" xfId="0" applyNumberFormat="1" applyFont="1" applyFill="1" applyBorder="1" applyAlignment="1" quotePrefix="1">
      <alignment horizontal="center" vertical="center"/>
    </xf>
    <xf numFmtId="0" fontId="39" fillId="6" borderId="9" xfId="0" applyFont="1" applyFill="1" applyBorder="1" applyAlignment="1">
      <alignment horizontal="center" vertical="center"/>
    </xf>
    <xf numFmtId="164" fontId="39" fillId="6" borderId="30" xfId="0" applyNumberFormat="1" applyFont="1" applyFill="1" applyBorder="1" applyAlignment="1" quotePrefix="1">
      <alignment horizontal="center" vertical="center"/>
    </xf>
    <xf numFmtId="0" fontId="22" fillId="6" borderId="30" xfId="0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 quotePrefix="1">
      <alignment horizontal="center" vertical="center"/>
    </xf>
    <xf numFmtId="164" fontId="39" fillId="6" borderId="10" xfId="0" applyNumberFormat="1" applyFont="1" applyFill="1" applyBorder="1" applyAlignment="1">
      <alignment horizontal="center" vertical="center"/>
    </xf>
    <xf numFmtId="164" fontId="39" fillId="6" borderId="10" xfId="0" applyNumberFormat="1" applyFont="1" applyFill="1" applyBorder="1" applyAlignment="1" quotePrefix="1">
      <alignment horizontal="center" vertical="center"/>
    </xf>
    <xf numFmtId="0" fontId="22" fillId="6" borderId="9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164" fontId="39" fillId="6" borderId="31" xfId="0" applyNumberFormat="1" applyFont="1" applyFill="1" applyBorder="1" applyAlignment="1">
      <alignment horizontal="center" vertical="center"/>
    </xf>
    <xf numFmtId="164" fontId="19" fillId="6" borderId="43" xfId="0" applyNumberFormat="1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3" xfId="0" applyFont="1" applyFill="1" applyBorder="1" applyAlignment="1" quotePrefix="1">
      <alignment horizontal="center" vertical="center"/>
    </xf>
    <xf numFmtId="164" fontId="40" fillId="6" borderId="43" xfId="0" applyNumberFormat="1" applyFont="1" applyFill="1" applyBorder="1" applyAlignment="1" quotePrefix="1">
      <alignment horizontal="center" vertical="center"/>
    </xf>
    <xf numFmtId="164" fontId="34" fillId="6" borderId="43" xfId="0" applyNumberFormat="1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43" xfId="0" applyFont="1" applyFill="1" applyBorder="1" applyAlignment="1" quotePrefix="1">
      <alignment horizontal="center" vertical="center"/>
    </xf>
    <xf numFmtId="164" fontId="34" fillId="6" borderId="43" xfId="0" applyNumberFormat="1" applyFont="1" applyFill="1" applyBorder="1" applyAlignment="1" quotePrefix="1">
      <alignment horizontal="center" vertical="center"/>
    </xf>
    <xf numFmtId="1" fontId="34" fillId="6" borderId="43" xfId="0" applyNumberFormat="1" applyFont="1" applyFill="1" applyBorder="1" applyAlignment="1">
      <alignment horizontal="center" vertical="center"/>
    </xf>
    <xf numFmtId="164" fontId="34" fillId="7" borderId="43" xfId="0" applyNumberFormat="1" applyFont="1" applyFill="1" applyBorder="1" applyAlignment="1">
      <alignment horizontal="center" vertical="center"/>
    </xf>
    <xf numFmtId="0" fontId="34" fillId="7" borderId="43" xfId="0" applyFont="1" applyFill="1" applyBorder="1" applyAlignment="1">
      <alignment horizontal="center" vertical="center"/>
    </xf>
    <xf numFmtId="164" fontId="34" fillId="6" borderId="43" xfId="0" applyNumberFormat="1" applyFont="1" applyFill="1" applyBorder="1" applyAlignment="1">
      <alignment horizontal="center"/>
    </xf>
    <xf numFmtId="0" fontId="56" fillId="0" borderId="8" xfId="0" applyFont="1" applyBorder="1" applyAlignment="1">
      <alignment horizontal="center" vertical="center"/>
    </xf>
    <xf numFmtId="164" fontId="40" fillId="6" borderId="8" xfId="0" applyNumberFormat="1" applyFont="1" applyFill="1" applyBorder="1" applyAlignment="1" quotePrefix="1">
      <alignment horizontal="center" vertical="center"/>
    </xf>
    <xf numFmtId="164" fontId="54" fillId="6" borderId="8" xfId="0" applyNumberFormat="1" applyFont="1" applyFill="1" applyBorder="1" applyAlignment="1" quotePrefix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164" fontId="34" fillId="6" borderId="8" xfId="0" applyNumberFormat="1" applyFont="1" applyFill="1" applyBorder="1" applyAlignment="1" quotePrefix="1">
      <alignment horizontal="center" vertical="center"/>
    </xf>
    <xf numFmtId="164" fontId="34" fillId="6" borderId="8" xfId="0" applyNumberFormat="1" applyFont="1" applyFill="1" applyBorder="1" applyAlignment="1">
      <alignment horizontal="center"/>
    </xf>
    <xf numFmtId="164" fontId="34" fillId="5" borderId="8" xfId="0" applyNumberFormat="1" applyFont="1" applyFill="1" applyBorder="1" applyAlignment="1" quotePrefix="1">
      <alignment horizontal="center" vertical="center"/>
    </xf>
    <xf numFmtId="1" fontId="1" fillId="5" borderId="8" xfId="0" applyNumberFormat="1" applyFont="1" applyFill="1" applyBorder="1" applyAlignment="1">
      <alignment horizontal="center"/>
    </xf>
    <xf numFmtId="0" fontId="44" fillId="6" borderId="8" xfId="0" applyFont="1" applyFill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164" fontId="34" fillId="6" borderId="8" xfId="0" applyNumberFormat="1" applyFont="1" applyFill="1" applyBorder="1" applyAlignment="1">
      <alignment horizontal="center" vertical="center" wrapText="1"/>
    </xf>
    <xf numFmtId="164" fontId="57" fillId="6" borderId="8" xfId="0" applyNumberFormat="1" applyFont="1" applyFill="1" applyBorder="1" applyAlignment="1">
      <alignment horizontal="center" vertical="center"/>
    </xf>
    <xf numFmtId="164" fontId="58" fillId="6" borderId="8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164" fontId="34" fillId="6" borderId="8" xfId="0" applyNumberFormat="1" applyFont="1" applyFill="1" applyBorder="1" applyAlignment="1" quotePrefix="1">
      <alignment horizontal="center" vertical="center" wrapText="1"/>
    </xf>
    <xf numFmtId="164" fontId="58" fillId="6" borderId="8" xfId="0" applyNumberFormat="1" applyFont="1" applyFill="1" applyBorder="1" applyAlignment="1" quotePrefix="1">
      <alignment horizontal="center" vertical="center" wrapText="1"/>
    </xf>
    <xf numFmtId="164" fontId="34" fillId="5" borderId="8" xfId="0" applyNumberFormat="1" applyFont="1" applyFill="1" applyBorder="1" applyAlignment="1" quotePrefix="1">
      <alignment horizontal="center" vertical="center" wrapText="1"/>
    </xf>
    <xf numFmtId="0" fontId="34" fillId="6" borderId="8" xfId="0" applyNumberFormat="1" applyFont="1" applyFill="1" applyBorder="1" applyAlignment="1">
      <alignment horizontal="center" vertical="center"/>
    </xf>
    <xf numFmtId="0" fontId="34" fillId="6" borderId="43" xfId="0" applyNumberFormat="1" applyFont="1" applyFill="1" applyBorder="1" applyAlignment="1">
      <alignment horizontal="center" vertical="center"/>
    </xf>
    <xf numFmtId="0" fontId="34" fillId="6" borderId="8" xfId="0" applyNumberFormat="1" applyFont="1" applyFill="1" applyBorder="1" applyAlignment="1">
      <alignment horizontal="center" vertical="center" wrapText="1"/>
    </xf>
    <xf numFmtId="164" fontId="23" fillId="6" borderId="8" xfId="0" applyNumberFormat="1" applyFont="1" applyFill="1" applyBorder="1" applyAlignment="1">
      <alignment horizontal="center" vertical="center" wrapText="1"/>
    </xf>
    <xf numFmtId="0" fontId="23" fillId="6" borderId="8" xfId="0" applyNumberFormat="1" applyFont="1" applyFill="1" applyBorder="1" applyAlignment="1">
      <alignment horizontal="center" vertical="center" wrapText="1"/>
    </xf>
    <xf numFmtId="0" fontId="23" fillId="6" borderId="8" xfId="0" applyNumberFormat="1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 quotePrefix="1">
      <alignment horizontal="center" vertical="center"/>
    </xf>
    <xf numFmtId="1" fontId="34" fillId="6" borderId="8" xfId="0" applyNumberFormat="1" applyFont="1" applyFill="1" applyBorder="1" applyAlignment="1" quotePrefix="1">
      <alignment horizontal="center"/>
    </xf>
    <xf numFmtId="164" fontId="34" fillId="9" borderId="8" xfId="0" applyNumberFormat="1" applyFont="1" applyFill="1" applyBorder="1" applyAlignment="1" quotePrefix="1">
      <alignment horizontal="center" vertical="center"/>
    </xf>
    <xf numFmtId="1" fontId="34" fillId="9" borderId="8" xfId="0" applyNumberFormat="1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 quotePrefix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1" fontId="34" fillId="9" borderId="8" xfId="0" applyNumberFormat="1" applyFont="1" applyFill="1" applyBorder="1" applyAlignment="1" quotePrefix="1">
      <alignment horizontal="center" vertical="center"/>
    </xf>
    <xf numFmtId="164" fontId="34" fillId="2" borderId="8" xfId="0" applyNumberFormat="1" applyFont="1" applyFill="1" applyBorder="1" applyAlignment="1" quotePrefix="1">
      <alignment horizontal="center" vertical="center"/>
    </xf>
    <xf numFmtId="1" fontId="34" fillId="7" borderId="8" xfId="0" applyNumberFormat="1" applyFont="1" applyFill="1" applyBorder="1" applyAlignment="1" quotePrefix="1">
      <alignment horizontal="center" vertical="center"/>
    </xf>
    <xf numFmtId="1" fontId="45" fillId="6" borderId="8" xfId="0" applyNumberFormat="1" applyFont="1" applyFill="1" applyBorder="1" applyAlignment="1">
      <alignment horizontal="center" vertical="center"/>
    </xf>
    <xf numFmtId="164" fontId="19" fillId="6" borderId="8" xfId="0" applyNumberFormat="1" applyFont="1" applyFill="1" applyBorder="1" applyAlignment="1">
      <alignment vertical="center"/>
    </xf>
    <xf numFmtId="164" fontId="57" fillId="6" borderId="8" xfId="0" applyNumberFormat="1" applyFont="1" applyFill="1" applyBorder="1" applyAlignment="1">
      <alignment horizontal="center" vertical="center"/>
    </xf>
    <xf numFmtId="1" fontId="57" fillId="6" borderId="8" xfId="0" applyNumberFormat="1" applyFont="1" applyFill="1" applyBorder="1" applyAlignment="1">
      <alignment horizontal="center" vertical="center"/>
    </xf>
    <xf numFmtId="1" fontId="57" fillId="6" borderId="8" xfId="0" applyNumberFormat="1" applyFont="1" applyFill="1" applyBorder="1" applyAlignment="1">
      <alignment horizontal="center" vertical="center"/>
    </xf>
    <xf numFmtId="164" fontId="57" fillId="5" borderId="8" xfId="0" applyNumberFormat="1" applyFont="1" applyFill="1" applyBorder="1" applyAlignment="1">
      <alignment horizontal="center" vertical="center"/>
    </xf>
    <xf numFmtId="164" fontId="57" fillId="6" borderId="8" xfId="0" applyNumberFormat="1" applyFont="1" applyFill="1" applyBorder="1" applyAlignment="1" quotePrefix="1">
      <alignment horizontal="center" vertical="center"/>
    </xf>
    <xf numFmtId="164" fontId="19" fillId="6" borderId="43" xfId="0" applyNumberFormat="1" applyFont="1" applyFill="1" applyBorder="1" applyAlignment="1">
      <alignment vertical="center"/>
    </xf>
    <xf numFmtId="164" fontId="34" fillId="6" borderId="43" xfId="0" applyNumberFormat="1" applyFont="1" applyFill="1" applyBorder="1" applyAlignment="1">
      <alignment horizontal="center" vertical="center" wrapText="1"/>
    </xf>
    <xf numFmtId="164" fontId="57" fillId="6" borderId="43" xfId="0" applyNumberFormat="1" applyFont="1" applyFill="1" applyBorder="1" applyAlignment="1">
      <alignment horizontal="center" vertical="center"/>
    </xf>
    <xf numFmtId="164" fontId="57" fillId="6" borderId="43" xfId="0" applyNumberFormat="1" applyFont="1" applyFill="1" applyBorder="1" applyAlignment="1">
      <alignment horizontal="center" vertical="center"/>
    </xf>
    <xf numFmtId="1" fontId="57" fillId="6" borderId="43" xfId="0" applyNumberFormat="1" applyFont="1" applyFill="1" applyBorder="1" applyAlignment="1">
      <alignment horizontal="center" vertical="center"/>
    </xf>
    <xf numFmtId="1" fontId="57" fillId="6" borderId="43" xfId="0" applyNumberFormat="1" applyFont="1" applyFill="1" applyBorder="1" applyAlignment="1">
      <alignment horizontal="center" vertical="center"/>
    </xf>
    <xf numFmtId="164" fontId="34" fillId="6" borderId="43" xfId="0" applyNumberFormat="1" applyFont="1" applyFill="1" applyBorder="1" applyAlignment="1" quotePrefix="1">
      <alignment horizontal="center" vertical="center" wrapText="1"/>
    </xf>
    <xf numFmtId="164" fontId="58" fillId="6" borderId="43" xfId="0" applyNumberFormat="1" applyFont="1" applyFill="1" applyBorder="1" applyAlignment="1">
      <alignment horizontal="center" vertical="center" wrapText="1"/>
    </xf>
    <xf numFmtId="0" fontId="34" fillId="6" borderId="43" xfId="0" applyNumberFormat="1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164" fontId="34" fillId="5" borderId="8" xfId="0" applyNumberFormat="1" applyFont="1" applyFill="1" applyBorder="1" applyAlignment="1">
      <alignment horizontal="center"/>
    </xf>
    <xf numFmtId="0" fontId="57" fillId="6" borderId="8" xfId="0" applyFont="1" applyFill="1" applyBorder="1" applyAlignment="1">
      <alignment horizontal="center" vertical="center"/>
    </xf>
    <xf numFmtId="164" fontId="32" fillId="6" borderId="8" xfId="0" applyNumberFormat="1" applyFont="1" applyFill="1" applyBorder="1" applyAlignment="1" quotePrefix="1">
      <alignment horizontal="center" vertical="center"/>
    </xf>
    <xf numFmtId="164" fontId="60" fillId="6" borderId="8" xfId="0" applyNumberFormat="1" applyFont="1" applyFill="1" applyBorder="1" applyAlignment="1" quotePrefix="1">
      <alignment horizontal="center" vertical="center"/>
    </xf>
    <xf numFmtId="0" fontId="57" fillId="6" borderId="43" xfId="0" applyFont="1" applyFill="1" applyBorder="1" applyAlignment="1">
      <alignment horizontal="center" vertical="center"/>
    </xf>
    <xf numFmtId="164" fontId="32" fillId="6" borderId="43" xfId="0" applyNumberFormat="1" applyFont="1" applyFill="1" applyBorder="1" applyAlignment="1" quotePrefix="1">
      <alignment horizontal="center" vertical="center"/>
    </xf>
    <xf numFmtId="164" fontId="60" fillId="6" borderId="43" xfId="0" applyNumberFormat="1" applyFont="1" applyFill="1" applyBorder="1" applyAlignment="1" quotePrefix="1">
      <alignment horizontal="center" vertical="center"/>
    </xf>
    <xf numFmtId="0" fontId="19" fillId="6" borderId="0" xfId="0" applyFont="1" applyFill="1" applyAlignment="1">
      <alignment/>
    </xf>
    <xf numFmtId="0" fontId="59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1" fontId="1" fillId="6" borderId="6" xfId="0" applyNumberFormat="1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/>
    </xf>
    <xf numFmtId="0" fontId="1" fillId="7" borderId="6" xfId="0" applyFont="1" applyFill="1" applyBorder="1" applyAlignment="1">
      <alignment horizontal="center" vertical="center" textRotation="90" wrapText="1"/>
    </xf>
    <xf numFmtId="164" fontId="29" fillId="6" borderId="16" xfId="0" applyNumberFormat="1" applyFont="1" applyFill="1" applyBorder="1" applyAlignment="1">
      <alignment horizontal="center" vertical="center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1" fillId="5" borderId="16" xfId="0" applyNumberFormat="1" applyFont="1" applyFill="1" applyBorder="1" applyAlignment="1">
      <alignment horizontal="center" vertical="center"/>
    </xf>
    <xf numFmtId="0" fontId="29" fillId="6" borderId="16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1" fontId="29" fillId="6" borderId="16" xfId="0" applyNumberFormat="1" applyFont="1" applyFill="1" applyBorder="1" applyAlignment="1">
      <alignment horizontal="center" vertical="center"/>
    </xf>
    <xf numFmtId="1" fontId="29" fillId="5" borderId="16" xfId="0" applyNumberFormat="1" applyFont="1" applyFill="1" applyBorder="1" applyAlignment="1">
      <alignment horizontal="center" vertical="center"/>
    </xf>
    <xf numFmtId="0" fontId="53" fillId="6" borderId="16" xfId="0" applyNumberFormat="1" applyFont="1" applyFill="1" applyBorder="1" applyAlignment="1">
      <alignment horizontal="center" vertical="center"/>
    </xf>
    <xf numFmtId="1" fontId="53" fillId="6" borderId="16" xfId="0" applyNumberFormat="1" applyFont="1" applyFill="1" applyBorder="1" applyAlignment="1">
      <alignment horizontal="center" vertical="center"/>
    </xf>
    <xf numFmtId="1" fontId="29" fillId="7" borderId="16" xfId="0" applyNumberFormat="1" applyFont="1" applyFill="1" applyBorder="1" applyAlignment="1">
      <alignment horizontal="center" vertical="center"/>
    </xf>
    <xf numFmtId="164" fontId="26" fillId="6" borderId="16" xfId="0" applyNumberFormat="1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/>
    </xf>
    <xf numFmtId="0" fontId="17" fillId="7" borderId="16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1" fillId="6" borderId="33" xfId="0" applyFont="1" applyFill="1" applyBorder="1" applyAlignment="1">
      <alignment vertical="center" textRotation="90" wrapText="1"/>
    </xf>
    <xf numFmtId="0" fontId="1" fillId="6" borderId="46" xfId="0" applyFont="1" applyFill="1" applyBorder="1" applyAlignment="1">
      <alignment vertical="center" textRotation="90" wrapText="1"/>
    </xf>
    <xf numFmtId="164" fontId="35" fillId="6" borderId="13" xfId="0" applyNumberFormat="1" applyFont="1" applyFill="1" applyBorder="1" applyAlignment="1" quotePrefix="1">
      <alignment horizontal="center" vertical="center"/>
    </xf>
    <xf numFmtId="164" fontId="35" fillId="6" borderId="11" xfId="0" applyNumberFormat="1" applyFont="1" applyFill="1" applyBorder="1" applyAlignment="1">
      <alignment horizontal="center" vertical="center"/>
    </xf>
    <xf numFmtId="164" fontId="35" fillId="6" borderId="20" xfId="0" applyNumberFormat="1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164" fontId="33" fillId="6" borderId="8" xfId="0" applyNumberFormat="1" applyFont="1" applyFill="1" applyBorder="1" applyAlignment="1">
      <alignment horizontal="center" vertical="center"/>
    </xf>
    <xf numFmtId="164" fontId="34" fillId="7" borderId="24" xfId="0" applyNumberFormat="1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64" fontId="34" fillId="7" borderId="22" xfId="0" applyNumberFormat="1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34" fillId="7" borderId="14" xfId="0" applyNumberFormat="1" applyFont="1" applyFill="1" applyBorder="1" applyAlignment="1">
      <alignment horizontal="center" vertical="center"/>
    </xf>
    <xf numFmtId="164" fontId="35" fillId="5" borderId="11" xfId="0" applyNumberFormat="1" applyFont="1" applyFill="1" applyBorder="1" applyAlignment="1">
      <alignment horizontal="center" vertical="center"/>
    </xf>
    <xf numFmtId="164" fontId="33" fillId="2" borderId="8" xfId="0" applyNumberFormat="1" applyFont="1" applyFill="1" applyBorder="1" applyAlignment="1">
      <alignment horizontal="center" vertical="center"/>
    </xf>
    <xf numFmtId="164" fontId="35" fillId="6" borderId="20" xfId="0" applyNumberFormat="1" applyFont="1" applyFill="1" applyBorder="1" applyAlignment="1" quotePrefix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164" fontId="34" fillId="7" borderId="11" xfId="0" applyNumberFormat="1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34" fillId="6" borderId="47" xfId="0" applyNumberFormat="1" applyFont="1" applyFill="1" applyBorder="1" applyAlignment="1">
      <alignment horizontal="center" vertical="center" wrapText="1"/>
    </xf>
    <xf numFmtId="0" fontId="34" fillId="6" borderId="47" xfId="0" applyFont="1" applyFill="1" applyBorder="1" applyAlignment="1">
      <alignment horizontal="center" vertical="center"/>
    </xf>
    <xf numFmtId="164" fontId="34" fillId="6" borderId="14" xfId="0" applyNumberFormat="1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/>
    </xf>
    <xf numFmtId="164" fontId="33" fillId="6" borderId="14" xfId="0" applyNumberFormat="1" applyFont="1" applyFill="1" applyBorder="1" applyAlignment="1">
      <alignment horizontal="center" vertical="center"/>
    </xf>
    <xf numFmtId="164" fontId="34" fillId="5" borderId="8" xfId="0" applyNumberFormat="1" applyFont="1" applyFill="1" applyBorder="1" applyAlignment="1">
      <alignment horizontal="center" vertical="center" wrapText="1"/>
    </xf>
    <xf numFmtId="164" fontId="35" fillId="5" borderId="13" xfId="0" applyNumberFormat="1" applyFont="1" applyFill="1" applyBorder="1" applyAlignment="1" quotePrefix="1">
      <alignment horizontal="center" vertical="center"/>
    </xf>
    <xf numFmtId="0" fontId="33" fillId="6" borderId="43" xfId="0" applyFont="1" applyFill="1" applyBorder="1" applyAlignment="1">
      <alignment horizontal="center" vertical="center"/>
    </xf>
    <xf numFmtId="164" fontId="33" fillId="6" borderId="43" xfId="0" applyNumberFormat="1" applyFont="1" applyFill="1" applyBorder="1" applyAlignment="1">
      <alignment horizontal="center" vertical="center"/>
    </xf>
    <xf numFmtId="164" fontId="34" fillId="7" borderId="48" xfId="0" applyNumberFormat="1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164" fontId="34" fillId="5" borderId="14" xfId="0" applyNumberFormat="1" applyFont="1" applyFill="1" applyBorder="1" applyAlignment="1">
      <alignment horizontal="center" vertical="center"/>
    </xf>
    <xf numFmtId="2" fontId="34" fillId="6" borderId="8" xfId="0" applyNumberFormat="1" applyFont="1" applyFill="1" applyBorder="1" applyAlignment="1">
      <alignment horizontal="center" vertical="center" wrapText="1"/>
    </xf>
    <xf numFmtId="2" fontId="34" fillId="6" borderId="47" xfId="0" applyNumberFormat="1" applyFont="1" applyFill="1" applyBorder="1" applyAlignment="1">
      <alignment horizontal="center" vertical="center" wrapText="1"/>
    </xf>
    <xf numFmtId="2" fontId="34" fillId="5" borderId="14" xfId="0" applyNumberFormat="1" applyFont="1" applyFill="1" applyBorder="1" applyAlignment="1">
      <alignment horizontal="center" vertical="center" wrapText="1"/>
    </xf>
    <xf numFmtId="2" fontId="34" fillId="6" borderId="43" xfId="0" applyNumberFormat="1" applyFont="1" applyFill="1" applyBorder="1" applyAlignment="1">
      <alignment horizontal="center" vertical="center" wrapText="1"/>
    </xf>
    <xf numFmtId="2" fontId="34" fillId="5" borderId="8" xfId="0" applyNumberFormat="1" applyFont="1" applyFill="1" applyBorder="1" applyAlignment="1">
      <alignment horizontal="center" vertical="center" wrapText="1"/>
    </xf>
    <xf numFmtId="2" fontId="34" fillId="6" borderId="14" xfId="0" applyNumberFormat="1" applyFont="1" applyFill="1" applyBorder="1" applyAlignment="1">
      <alignment horizontal="center" vertical="center" wrapText="1"/>
    </xf>
    <xf numFmtId="164" fontId="35" fillId="5" borderId="20" xfId="0" applyNumberFormat="1" applyFont="1" applyFill="1" applyBorder="1" applyAlignment="1">
      <alignment horizontal="center" vertical="center"/>
    </xf>
    <xf numFmtId="164" fontId="34" fillId="5" borderId="14" xfId="0" applyNumberFormat="1" applyFont="1" applyFill="1" applyBorder="1" applyAlignment="1">
      <alignment horizontal="center" vertical="center" wrapText="1"/>
    </xf>
    <xf numFmtId="0" fontId="63" fillId="6" borderId="0" xfId="0" applyFont="1" applyFill="1" applyAlignment="1">
      <alignment/>
    </xf>
    <xf numFmtId="0" fontId="1" fillId="6" borderId="16" xfId="0" applyFont="1" applyFill="1" applyBorder="1" applyAlignment="1">
      <alignment horizontal="center" vertical="center" textRotation="90" wrapText="1"/>
    </xf>
    <xf numFmtId="1" fontId="4" fillId="7" borderId="8" xfId="0" applyNumberFormat="1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34" fillId="7" borderId="2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textRotation="90"/>
    </xf>
    <xf numFmtId="0" fontId="1" fillId="7" borderId="16" xfId="0" applyFont="1" applyFill="1" applyBorder="1" applyAlignment="1">
      <alignment horizontal="center" vertical="center" textRotation="90"/>
    </xf>
    <xf numFmtId="164" fontId="1" fillId="6" borderId="16" xfId="0" applyNumberFormat="1" applyFont="1" applyFill="1" applyBorder="1" applyAlignment="1">
      <alignment horizontal="center" vertical="center" textRotation="90" wrapText="1"/>
    </xf>
    <xf numFmtId="0" fontId="33" fillId="5" borderId="8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164" fontId="19" fillId="6" borderId="8" xfId="0" applyNumberFormat="1" applyFont="1" applyFill="1" applyBorder="1" applyAlignment="1" quotePrefix="1">
      <alignment horizontal="center" vertical="center"/>
    </xf>
    <xf numFmtId="0" fontId="34" fillId="6" borderId="8" xfId="0" applyNumberFormat="1" applyFont="1" applyFill="1" applyBorder="1" applyAlignment="1" quotePrefix="1">
      <alignment horizontal="center"/>
    </xf>
    <xf numFmtId="164" fontId="55" fillId="6" borderId="8" xfId="0" applyNumberFormat="1" applyFont="1" applyFill="1" applyBorder="1" applyAlignment="1" quotePrefix="1">
      <alignment horizontal="center" vertical="center"/>
    </xf>
    <xf numFmtId="0" fontId="23" fillId="6" borderId="14" xfId="0" applyFont="1" applyFill="1" applyBorder="1" applyAlignment="1">
      <alignment horizontal="center"/>
    </xf>
    <xf numFmtId="1" fontId="4" fillId="6" borderId="29" xfId="0" applyNumberFormat="1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 vertical="center" textRotation="90"/>
    </xf>
    <xf numFmtId="1" fontId="4" fillId="6" borderId="26" xfId="0" applyNumberFormat="1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/>
    </xf>
    <xf numFmtId="0" fontId="33" fillId="6" borderId="26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/>
    </xf>
    <xf numFmtId="0" fontId="33" fillId="6" borderId="45" xfId="0" applyFont="1" applyFill="1" applyBorder="1" applyAlignment="1">
      <alignment horizontal="center" vertical="center"/>
    </xf>
    <xf numFmtId="1" fontId="4" fillId="6" borderId="9" xfId="0" applyNumberFormat="1" applyFont="1" applyFill="1" applyBorder="1" applyAlignment="1">
      <alignment horizontal="center"/>
    </xf>
    <xf numFmtId="0" fontId="16" fillId="5" borderId="9" xfId="0" applyNumberFormat="1" applyFont="1" applyFill="1" applyBorder="1" applyAlignment="1">
      <alignment horizontal="center" vertical="center"/>
    </xf>
    <xf numFmtId="164" fontId="18" fillId="6" borderId="29" xfId="0" applyNumberFormat="1" applyFont="1" applyFill="1" applyBorder="1" applyAlignment="1">
      <alignment horizontal="center" vertical="center"/>
    </xf>
    <xf numFmtId="164" fontId="35" fillId="6" borderId="14" xfId="0" applyNumberFormat="1" applyFont="1" applyFill="1" applyBorder="1" applyAlignment="1" quotePrefix="1">
      <alignment horizontal="center" vertical="center"/>
    </xf>
    <xf numFmtId="164" fontId="34" fillId="6" borderId="14" xfId="0" applyNumberFormat="1" applyFont="1" applyFill="1" applyBorder="1" applyAlignment="1" quotePrefix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164" fontId="34" fillId="5" borderId="14" xfId="0" applyNumberFormat="1" applyFont="1" applyFill="1" applyBorder="1" applyAlignment="1" quotePrefix="1">
      <alignment horizontal="center" vertical="center"/>
    </xf>
    <xf numFmtId="164" fontId="35" fillId="6" borderId="8" xfId="0" applyNumberFormat="1" applyFont="1" applyFill="1" applyBorder="1" applyAlignment="1" quotePrefix="1">
      <alignment horizontal="center" vertical="center"/>
    </xf>
    <xf numFmtId="0" fontId="1" fillId="7" borderId="16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164" fontId="33" fillId="6" borderId="20" xfId="0" applyNumberFormat="1" applyFont="1" applyFill="1" applyBorder="1" applyAlignment="1">
      <alignment horizontal="center" vertical="center"/>
    </xf>
    <xf numFmtId="164" fontId="33" fillId="6" borderId="13" xfId="0" applyNumberFormat="1" applyFont="1" applyFill="1" applyBorder="1" applyAlignment="1">
      <alignment horizontal="center" vertical="center"/>
    </xf>
    <xf numFmtId="164" fontId="33" fillId="6" borderId="44" xfId="0" applyNumberFormat="1" applyFont="1" applyFill="1" applyBorder="1" applyAlignment="1">
      <alignment horizontal="center" vertical="center"/>
    </xf>
    <xf numFmtId="164" fontId="48" fillId="6" borderId="0" xfId="0" applyNumberFormat="1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 quotePrefix="1">
      <alignment horizontal="center" vertical="center"/>
    </xf>
    <xf numFmtId="1" fontId="34" fillId="2" borderId="8" xfId="0" applyNumberFormat="1" applyFont="1" applyFill="1" applyBorder="1" applyAlignment="1">
      <alignment horizontal="center"/>
    </xf>
    <xf numFmtId="1" fontId="34" fillId="2" borderId="8" xfId="0" applyNumberFormat="1" applyFont="1" applyFill="1" applyBorder="1" applyAlignment="1">
      <alignment horizontal="center" vertical="center"/>
    </xf>
    <xf numFmtId="0" fontId="34" fillId="8" borderId="8" xfId="0" applyNumberFormat="1" applyFont="1" applyFill="1" applyBorder="1" applyAlignment="1">
      <alignment horizontal="center"/>
    </xf>
    <xf numFmtId="1" fontId="34" fillId="8" borderId="8" xfId="0" applyNumberFormat="1" applyFont="1" applyFill="1" applyBorder="1" applyAlignment="1" quotePrefix="1">
      <alignment horizontal="center" vertical="center"/>
    </xf>
    <xf numFmtId="1" fontId="34" fillId="8" borderId="8" xfId="0" applyNumberFormat="1" applyFont="1" applyFill="1" applyBorder="1" applyAlignment="1">
      <alignment horizontal="center"/>
    </xf>
    <xf numFmtId="1" fontId="52" fillId="6" borderId="0" xfId="0" applyNumberFormat="1" applyFont="1" applyFill="1" applyBorder="1" applyAlignment="1">
      <alignment horizontal="center"/>
    </xf>
    <xf numFmtId="1" fontId="52" fillId="6" borderId="0" xfId="0" applyNumberFormat="1" applyFont="1" applyFill="1" applyAlignment="1">
      <alignment horizontal="center"/>
    </xf>
    <xf numFmtId="164" fontId="33" fillId="5" borderId="20" xfId="0" applyNumberFormat="1" applyFont="1" applyFill="1" applyBorder="1" applyAlignment="1">
      <alignment horizontal="center" vertical="center"/>
    </xf>
    <xf numFmtId="0" fontId="64" fillId="6" borderId="0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164" fontId="48" fillId="6" borderId="0" xfId="0" applyNumberFormat="1" applyFont="1" applyFill="1" applyBorder="1" applyAlignment="1">
      <alignment vertical="center"/>
    </xf>
    <xf numFmtId="0" fontId="66" fillId="6" borderId="0" xfId="0" applyFont="1" applyFill="1" applyBorder="1" applyAlignment="1">
      <alignment horizontal="center" vertical="center"/>
    </xf>
    <xf numFmtId="164" fontId="50" fillId="6" borderId="9" xfId="27" applyNumberFormat="1" applyFont="1" applyFill="1" applyBorder="1" applyAlignment="1">
      <alignment horizontal="center"/>
      <protection/>
    </xf>
    <xf numFmtId="164" fontId="44" fillId="6" borderId="33" xfId="27" applyNumberFormat="1" applyFont="1" applyFill="1" applyBorder="1" applyAlignment="1">
      <alignment horizontal="center"/>
      <protection/>
    </xf>
    <xf numFmtId="164" fontId="44" fillId="6" borderId="50" xfId="27" applyNumberFormat="1" applyFont="1" applyFill="1" applyBorder="1" applyAlignment="1">
      <alignment horizontal="center"/>
      <protection/>
    </xf>
    <xf numFmtId="164" fontId="44" fillId="6" borderId="10" xfId="27" applyNumberFormat="1" applyFont="1" applyFill="1" applyBorder="1" applyAlignment="1">
      <alignment horizontal="center"/>
      <protection/>
    </xf>
    <xf numFmtId="0" fontId="44" fillId="6" borderId="0" xfId="0" applyFont="1" applyFill="1" applyBorder="1" applyAlignment="1">
      <alignment horizontal="center"/>
    </xf>
    <xf numFmtId="164" fontId="50" fillId="6" borderId="0" xfId="27" applyNumberFormat="1" applyFont="1" applyFill="1" applyBorder="1" applyAlignment="1">
      <alignment horizontal="center"/>
      <protection/>
    </xf>
    <xf numFmtId="164" fontId="44" fillId="6" borderId="0" xfId="27" applyNumberFormat="1" applyFont="1" applyFill="1" applyBorder="1" applyAlignment="1">
      <alignment horizontal="center"/>
      <protection/>
    </xf>
    <xf numFmtId="0" fontId="36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164" fontId="17" fillId="6" borderId="43" xfId="0" applyNumberFormat="1" applyFont="1" applyFill="1" applyBorder="1" applyAlignment="1">
      <alignment horizontal="center" vertical="center"/>
    </xf>
    <xf numFmtId="0" fontId="17" fillId="6" borderId="43" xfId="0" applyFont="1" applyFill="1" applyBorder="1" applyAlignment="1" quotePrefix="1">
      <alignment horizontal="center" vertical="center"/>
    </xf>
    <xf numFmtId="164" fontId="17" fillId="6" borderId="43" xfId="0" applyNumberFormat="1" applyFont="1" applyFill="1" applyBorder="1" applyAlignment="1" quotePrefix="1">
      <alignment horizontal="center" vertical="center"/>
    </xf>
    <xf numFmtId="1" fontId="34" fillId="9" borderId="43" xfId="0" applyNumberFormat="1" applyFont="1" applyFill="1" applyBorder="1" applyAlignment="1">
      <alignment horizontal="center" vertical="center"/>
    </xf>
    <xf numFmtId="164" fontId="34" fillId="5" borderId="43" xfId="0" applyNumberFormat="1" applyFont="1" applyFill="1" applyBorder="1" applyAlignment="1">
      <alignment horizontal="center" vertical="center"/>
    </xf>
    <xf numFmtId="0" fontId="34" fillId="5" borderId="43" xfId="0" applyFont="1" applyFill="1" applyBorder="1" applyAlignment="1">
      <alignment horizontal="center" vertical="center"/>
    </xf>
    <xf numFmtId="0" fontId="34" fillId="9" borderId="43" xfId="0" applyFont="1" applyFill="1" applyBorder="1" applyAlignment="1">
      <alignment horizontal="center" vertical="center"/>
    </xf>
    <xf numFmtId="164" fontId="34" fillId="9" borderId="43" xfId="0" applyNumberFormat="1" applyFont="1" applyFill="1" applyBorder="1" applyAlignment="1">
      <alignment horizontal="center" vertical="center"/>
    </xf>
    <xf numFmtId="164" fontId="34" fillId="9" borderId="43" xfId="0" applyNumberFormat="1" applyFont="1" applyFill="1" applyBorder="1" applyAlignment="1" quotePrefix="1">
      <alignment horizontal="center" vertical="center"/>
    </xf>
    <xf numFmtId="1" fontId="34" fillId="6" borderId="43" xfId="0" applyNumberFormat="1" applyFont="1" applyFill="1" applyBorder="1" applyAlignment="1" quotePrefix="1">
      <alignment horizontal="center" vertical="center"/>
    </xf>
    <xf numFmtId="1" fontId="34" fillId="6" borderId="43" xfId="0" applyNumberFormat="1" applyFont="1" applyFill="1" applyBorder="1" applyAlignment="1">
      <alignment horizontal="center"/>
    </xf>
    <xf numFmtId="0" fontId="34" fillId="6" borderId="43" xfId="0" applyNumberFormat="1" applyFont="1" applyFill="1" applyBorder="1" applyAlignment="1">
      <alignment horizontal="center"/>
    </xf>
    <xf numFmtId="164" fontId="35" fillId="6" borderId="43" xfId="0" applyNumberFormat="1" applyFont="1" applyFill="1" applyBorder="1" applyAlignment="1" quotePrefix="1">
      <alignment horizontal="center" vertical="center"/>
    </xf>
    <xf numFmtId="164" fontId="34" fillId="5" borderId="43" xfId="0" applyNumberFormat="1" applyFont="1" applyFill="1" applyBorder="1" applyAlignment="1">
      <alignment horizontal="center" vertical="center" wrapText="1"/>
    </xf>
    <xf numFmtId="164" fontId="34" fillId="5" borderId="43" xfId="0" applyNumberFormat="1" applyFont="1" applyFill="1" applyBorder="1" applyAlignment="1" quotePrefix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164" fontId="17" fillId="6" borderId="51" xfId="0" applyNumberFormat="1" applyFont="1" applyFill="1" applyBorder="1" applyAlignment="1">
      <alignment horizontal="center" vertical="center"/>
    </xf>
    <xf numFmtId="0" fontId="17" fillId="6" borderId="51" xfId="0" applyFont="1" applyFill="1" applyBorder="1" applyAlignment="1" quotePrefix="1">
      <alignment horizontal="center" vertical="center"/>
    </xf>
    <xf numFmtId="164" fontId="17" fillId="6" borderId="51" xfId="0" applyNumberFormat="1" applyFont="1" applyFill="1" applyBorder="1" applyAlignment="1" quotePrefix="1">
      <alignment horizontal="center" vertical="center"/>
    </xf>
    <xf numFmtId="164" fontId="34" fillId="6" borderId="51" xfId="0" applyNumberFormat="1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/>
    </xf>
    <xf numFmtId="0" fontId="34" fillId="6" borderId="51" xfId="0" applyFont="1" applyFill="1" applyBorder="1" applyAlignment="1" quotePrefix="1">
      <alignment horizontal="center" vertical="center"/>
    </xf>
    <xf numFmtId="164" fontId="34" fillId="6" borderId="51" xfId="0" applyNumberFormat="1" applyFont="1" applyFill="1" applyBorder="1" applyAlignment="1" quotePrefix="1">
      <alignment horizontal="center" vertical="center"/>
    </xf>
    <xf numFmtId="1" fontId="34" fillId="9" borderId="51" xfId="0" applyNumberFormat="1" applyFont="1" applyFill="1" applyBorder="1" applyAlignment="1">
      <alignment horizontal="center" vertical="center"/>
    </xf>
    <xf numFmtId="164" fontId="34" fillId="5" borderId="51" xfId="0" applyNumberFormat="1" applyFont="1" applyFill="1" applyBorder="1" applyAlignment="1">
      <alignment horizontal="center" vertical="center"/>
    </xf>
    <xf numFmtId="0" fontId="34" fillId="5" borderId="51" xfId="0" applyFont="1" applyFill="1" applyBorder="1" applyAlignment="1">
      <alignment horizontal="center" vertical="center"/>
    </xf>
    <xf numFmtId="1" fontId="34" fillId="6" borderId="51" xfId="0" applyNumberFormat="1" applyFont="1" applyFill="1" applyBorder="1" applyAlignment="1">
      <alignment horizontal="center" vertical="center"/>
    </xf>
    <xf numFmtId="1" fontId="34" fillId="6" borderId="51" xfId="0" applyNumberFormat="1" applyFont="1" applyFill="1" applyBorder="1" applyAlignment="1" quotePrefix="1">
      <alignment horizontal="center" vertical="center"/>
    </xf>
    <xf numFmtId="1" fontId="34" fillId="6" borderId="51" xfId="0" applyNumberFormat="1" applyFont="1" applyFill="1" applyBorder="1" applyAlignment="1">
      <alignment horizontal="center"/>
    </xf>
    <xf numFmtId="0" fontId="34" fillId="6" borderId="51" xfId="0" applyNumberFormat="1" applyFont="1" applyFill="1" applyBorder="1" applyAlignment="1">
      <alignment horizontal="center"/>
    </xf>
    <xf numFmtId="164" fontId="34" fillId="7" borderId="51" xfId="0" applyNumberFormat="1" applyFont="1" applyFill="1" applyBorder="1" applyAlignment="1">
      <alignment horizontal="center" vertical="center"/>
    </xf>
    <xf numFmtId="0" fontId="34" fillId="2" borderId="51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164" fontId="34" fillId="5" borderId="51" xfId="0" applyNumberFormat="1" applyFont="1" applyFill="1" applyBorder="1" applyAlignment="1">
      <alignment horizontal="center" vertical="center" wrapText="1"/>
    </xf>
    <xf numFmtId="164" fontId="35" fillId="5" borderId="51" xfId="0" applyNumberFormat="1" applyFont="1" applyFill="1" applyBorder="1" applyAlignment="1" quotePrefix="1">
      <alignment horizontal="center" vertical="center"/>
    </xf>
    <xf numFmtId="2" fontId="34" fillId="6" borderId="51" xfId="0" applyNumberFormat="1" applyFont="1" applyFill="1" applyBorder="1" applyAlignment="1">
      <alignment horizontal="center" vertical="center" wrapText="1"/>
    </xf>
    <xf numFmtId="164" fontId="34" fillId="6" borderId="51" xfId="0" applyNumberFormat="1" applyFont="1" applyFill="1" applyBorder="1" applyAlignment="1">
      <alignment horizontal="center" vertical="center" wrapText="1"/>
    </xf>
    <xf numFmtId="2" fontId="34" fillId="5" borderId="51" xfId="0" applyNumberFormat="1" applyFont="1" applyFill="1" applyBorder="1" applyAlignment="1">
      <alignment horizontal="center" vertical="center" wrapText="1"/>
    </xf>
    <xf numFmtId="164" fontId="34" fillId="5" borderId="51" xfId="0" applyNumberFormat="1" applyFont="1" applyFill="1" applyBorder="1" applyAlignment="1" quotePrefix="1">
      <alignment horizontal="center" vertical="center"/>
    </xf>
    <xf numFmtId="0" fontId="33" fillId="5" borderId="51" xfId="0" applyFont="1" applyFill="1" applyBorder="1" applyAlignment="1">
      <alignment horizontal="center" vertical="center"/>
    </xf>
    <xf numFmtId="164" fontId="33" fillId="5" borderId="51" xfId="0" applyNumberFormat="1" applyFont="1" applyFill="1" applyBorder="1" applyAlignment="1">
      <alignment horizontal="center" vertical="center"/>
    </xf>
    <xf numFmtId="0" fontId="34" fillId="7" borderId="51" xfId="0" applyFont="1" applyFill="1" applyBorder="1" applyAlignment="1">
      <alignment horizontal="center" vertical="center"/>
    </xf>
    <xf numFmtId="0" fontId="33" fillId="5" borderId="53" xfId="0" applyFont="1" applyFill="1" applyBorder="1" applyAlignment="1">
      <alignment horizontal="center" vertical="center"/>
    </xf>
    <xf numFmtId="164" fontId="33" fillId="5" borderId="52" xfId="0" applyNumberFormat="1" applyFont="1" applyFill="1" applyBorder="1" applyAlignment="1">
      <alignment horizontal="center" vertical="center"/>
    </xf>
    <xf numFmtId="164" fontId="34" fillId="7" borderId="54" xfId="0" applyNumberFormat="1" applyFont="1" applyFill="1" applyBorder="1" applyAlignment="1">
      <alignment horizontal="center" vertical="center"/>
    </xf>
    <xf numFmtId="0" fontId="34" fillId="3" borderId="55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 quotePrefix="1">
      <alignment horizontal="center" vertical="center"/>
    </xf>
    <xf numFmtId="1" fontId="34" fillId="6" borderId="14" xfId="0" applyNumberFormat="1" applyFont="1" applyFill="1" applyBorder="1" applyAlignment="1" quotePrefix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29" fillId="6" borderId="0" xfId="0" applyNumberFormat="1" applyFont="1" applyFill="1" applyAlignment="1">
      <alignment/>
    </xf>
    <xf numFmtId="164" fontId="24" fillId="6" borderId="0" xfId="0" applyNumberFormat="1" applyFont="1" applyFill="1" applyAlignment="1">
      <alignment/>
    </xf>
    <xf numFmtId="0" fontId="0" fillId="6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textRotation="90" wrapText="1"/>
    </xf>
    <xf numFmtId="1" fontId="52" fillId="6" borderId="0" xfId="0" applyNumberFormat="1" applyFont="1" applyFill="1" applyAlignment="1">
      <alignment horizontal="center"/>
    </xf>
    <xf numFmtId="164" fontId="44" fillId="6" borderId="0" xfId="0" applyNumberFormat="1" applyFont="1" applyFill="1" applyBorder="1" applyAlignment="1">
      <alignment horizontal="center" vertical="center"/>
    </xf>
    <xf numFmtId="1" fontId="52" fillId="6" borderId="0" xfId="0" applyNumberFormat="1" applyFont="1" applyFill="1" applyBorder="1" applyAlignment="1">
      <alignment horizontal="center"/>
    </xf>
    <xf numFmtId="164" fontId="34" fillId="6" borderId="0" xfId="0" applyNumberFormat="1" applyFont="1" applyFill="1" applyBorder="1" applyAlignment="1">
      <alignment horizontal="center" vertical="center"/>
    </xf>
    <xf numFmtId="164" fontId="34" fillId="6" borderId="0" xfId="0" applyNumberFormat="1" applyFont="1" applyFill="1" applyBorder="1" applyAlignment="1">
      <alignment horizontal="center"/>
    </xf>
    <xf numFmtId="164" fontId="35" fillId="6" borderId="0" xfId="0" applyNumberFormat="1" applyFont="1" applyFill="1" applyBorder="1" applyAlignment="1">
      <alignment horizontal="center" vertical="center"/>
    </xf>
    <xf numFmtId="164" fontId="48" fillId="6" borderId="0" xfId="0" applyNumberFormat="1" applyFont="1" applyFill="1" applyBorder="1" applyAlignment="1">
      <alignment horizontal="center" vertical="center"/>
    </xf>
    <xf numFmtId="171" fontId="61" fillId="6" borderId="10" xfId="0" applyNumberFormat="1" applyFont="1" applyFill="1" applyBorder="1" applyAlignment="1">
      <alignment horizontal="center" vertical="center" wrapText="1"/>
    </xf>
    <xf numFmtId="1" fontId="34" fillId="3" borderId="8" xfId="0" applyNumberFormat="1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1" fontId="1" fillId="6" borderId="29" xfId="0" applyNumberFormat="1" applyFont="1" applyFill="1" applyBorder="1" applyAlignment="1">
      <alignment horizontal="center" vertical="center" textRotation="90" wrapText="1"/>
    </xf>
    <xf numFmtId="0" fontId="1" fillId="6" borderId="29" xfId="0" applyFont="1" applyFill="1" applyBorder="1" applyAlignment="1">
      <alignment horizontal="center" vertical="center" textRotation="90" wrapText="1"/>
    </xf>
    <xf numFmtId="164" fontId="1" fillId="3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9" fillId="3" borderId="43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33" fillId="0" borderId="8" xfId="0" applyFont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" fillId="6" borderId="6" xfId="0" applyNumberFormat="1" applyFont="1" applyFill="1" applyBorder="1" applyAlignment="1">
      <alignment horizontal="center" vertical="center" wrapText="1"/>
    </xf>
    <xf numFmtId="1" fontId="1" fillId="6" borderId="32" xfId="0" applyNumberFormat="1" applyFont="1" applyFill="1" applyBorder="1" applyAlignment="1">
      <alignment horizontal="center" vertical="center" textRotation="90" wrapText="1"/>
    </xf>
    <xf numFmtId="1" fontId="1" fillId="6" borderId="33" xfId="0" applyNumberFormat="1" applyFont="1" applyFill="1" applyBorder="1" applyAlignment="1">
      <alignment horizontal="center" vertical="center" textRotation="90" wrapText="1"/>
    </xf>
    <xf numFmtId="1" fontId="1" fillId="6" borderId="46" xfId="0" applyNumberFormat="1" applyFont="1" applyFill="1" applyBorder="1" applyAlignment="1">
      <alignment horizontal="center" vertical="center" textRotation="90" wrapText="1"/>
    </xf>
    <xf numFmtId="0" fontId="15" fillId="6" borderId="29" xfId="0" applyFont="1" applyFill="1" applyBorder="1" applyAlignment="1">
      <alignment horizontal="center" vertical="center" textRotation="90" wrapText="1"/>
    </xf>
    <xf numFmtId="0" fontId="67" fillId="6" borderId="6" xfId="0" applyFont="1" applyFill="1" applyBorder="1" applyAlignment="1">
      <alignment horizontal="center" vertical="center" textRotation="90" wrapText="1"/>
    </xf>
    <xf numFmtId="0" fontId="67" fillId="6" borderId="14" xfId="0" applyFont="1" applyFill="1" applyBorder="1" applyAlignment="1">
      <alignment horizontal="center" vertical="center" textRotation="90" wrapText="1"/>
    </xf>
    <xf numFmtId="164" fontId="18" fillId="6" borderId="0" xfId="0" applyNumberFormat="1" applyFont="1" applyFill="1" applyAlignment="1">
      <alignment horizontal="center"/>
    </xf>
    <xf numFmtId="0" fontId="62" fillId="6" borderId="27" xfId="0" applyFont="1" applyFill="1" applyBorder="1" applyAlignment="1">
      <alignment horizontal="center"/>
    </xf>
    <xf numFmtId="1" fontId="34" fillId="2" borderId="20" xfId="0" applyNumberFormat="1" applyFont="1" applyFill="1" applyBorder="1" applyAlignment="1">
      <alignment horizontal="center"/>
    </xf>
    <xf numFmtId="1" fontId="34" fillId="2" borderId="12" xfId="0" applyNumberFormat="1" applyFont="1" applyFill="1" applyBorder="1" applyAlignment="1">
      <alignment horizontal="center"/>
    </xf>
    <xf numFmtId="1" fontId="34" fillId="2" borderId="26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</cellXfs>
  <cellStyles count="2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TO9X1-N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DK1">
      <selection activeCell="HC103" sqref="HC103"/>
    </sheetView>
  </sheetViews>
  <sheetFormatPr defaultColWidth="8.796875" defaultRowHeight="14.25"/>
  <cols>
    <col min="1" max="1" width="3.19921875" style="406" customWidth="1"/>
    <col min="2" max="2" width="9" style="98" customWidth="1"/>
    <col min="3" max="3" width="12.8984375" style="104" customWidth="1"/>
    <col min="4" max="4" width="6.8984375" style="104" customWidth="1"/>
    <col min="5" max="5" width="5" style="96" hidden="1" customWidth="1"/>
    <col min="6" max="6" width="3.8984375" style="14" hidden="1" customWidth="1"/>
    <col min="7" max="7" width="4" style="14" hidden="1" customWidth="1"/>
    <col min="8" max="8" width="5" style="120" hidden="1" customWidth="1"/>
    <col min="9" max="9" width="3.8984375" style="120" hidden="1" customWidth="1"/>
    <col min="10" max="10" width="3.69921875" style="120" hidden="1" customWidth="1"/>
    <col min="11" max="11" width="5.19921875" style="120" hidden="1" customWidth="1"/>
    <col min="12" max="12" width="10.69921875" style="132" customWidth="1"/>
    <col min="13" max="13" width="4.59765625" style="21" hidden="1" customWidth="1"/>
    <col min="14" max="14" width="4.3984375" style="21" hidden="1" customWidth="1"/>
    <col min="15" max="15" width="3.59765625" style="21" hidden="1" customWidth="1"/>
    <col min="16" max="16" width="4.3984375" style="21" hidden="1" customWidth="1"/>
    <col min="17" max="18" width="3.59765625" style="68" hidden="1" customWidth="1"/>
    <col min="19" max="19" width="4.69921875" style="68" hidden="1" customWidth="1"/>
    <col min="20" max="20" width="10.5" style="126" customWidth="1"/>
    <col min="21" max="21" width="4.59765625" style="21" hidden="1" customWidth="1"/>
    <col min="22" max="23" width="3.59765625" style="21" hidden="1" customWidth="1"/>
    <col min="24" max="24" width="4.5" style="21" hidden="1" customWidth="1"/>
    <col min="25" max="26" width="3.59765625" style="21" hidden="1" customWidth="1"/>
    <col min="27" max="27" width="4.59765625" style="21" hidden="1" customWidth="1"/>
    <col min="28" max="28" width="10.3984375" style="126" customWidth="1"/>
    <col min="29" max="29" width="5.19921875" style="21" hidden="1" customWidth="1"/>
    <col min="30" max="30" width="4.5" style="21" hidden="1" customWidth="1"/>
    <col min="31" max="31" width="4.69921875" style="21" hidden="1" customWidth="1"/>
    <col min="32" max="32" width="4.19921875" style="21" hidden="1" customWidth="1"/>
    <col min="33" max="35" width="5.5" style="21" hidden="1" customWidth="1"/>
    <col min="36" max="36" width="7.3984375" style="126" customWidth="1"/>
    <col min="37" max="37" width="4.8984375" style="21" hidden="1" customWidth="1"/>
    <col min="38" max="39" width="3.59765625" style="21" hidden="1" customWidth="1"/>
    <col min="40" max="40" width="4.5" style="21" hidden="1" customWidth="1"/>
    <col min="41" max="41" width="4.09765625" style="21" hidden="1" customWidth="1"/>
    <col min="42" max="42" width="3.59765625" style="21" hidden="1" customWidth="1"/>
    <col min="43" max="43" width="4.59765625" style="21" hidden="1" customWidth="1"/>
    <col min="44" max="44" width="11" style="126" bestFit="1" customWidth="1"/>
    <col min="45" max="45" width="5" style="21" hidden="1" customWidth="1"/>
    <col min="46" max="47" width="3.59765625" style="21" hidden="1" customWidth="1"/>
    <col min="48" max="48" width="4.8984375" style="21" hidden="1" customWidth="1"/>
    <col min="49" max="50" width="3.59765625" style="21" hidden="1" customWidth="1"/>
    <col min="51" max="51" width="5" style="21" hidden="1" customWidth="1"/>
    <col min="52" max="52" width="10.5" style="126" customWidth="1"/>
    <col min="53" max="53" width="3.09765625" style="40" customWidth="1"/>
    <col min="54" max="54" width="4.8984375" style="71" hidden="1" customWidth="1"/>
    <col min="55" max="55" width="5.19921875" style="71" hidden="1" customWidth="1"/>
    <col min="56" max="56" width="4.09765625" style="166" hidden="1" customWidth="1"/>
    <col min="57" max="58" width="3.59765625" style="166" hidden="1" customWidth="1"/>
    <col min="59" max="59" width="4.09765625" style="166" hidden="1" customWidth="1"/>
    <col min="60" max="61" width="3.59765625" style="166" hidden="1" customWidth="1"/>
    <col min="62" max="62" width="5.19921875" style="166" hidden="1" customWidth="1"/>
    <col min="63" max="63" width="9.3984375" style="23" customWidth="1"/>
    <col min="64" max="64" width="4.09765625" style="21" hidden="1" customWidth="1"/>
    <col min="65" max="65" width="3.19921875" style="57" hidden="1" customWidth="1"/>
    <col min="66" max="66" width="4.09765625" style="57" hidden="1" customWidth="1"/>
    <col min="67" max="67" width="4.09765625" style="21" hidden="1" customWidth="1"/>
    <col min="68" max="69" width="3.59765625" style="21" hidden="1" customWidth="1"/>
    <col min="70" max="70" width="4" style="21" hidden="1" customWidth="1"/>
    <col min="71" max="71" width="11.5" style="21" bestFit="1" customWidth="1"/>
    <col min="72" max="74" width="3.59765625" style="21" hidden="1" customWidth="1"/>
    <col min="75" max="75" width="6.69921875" style="23" hidden="1" customWidth="1"/>
    <col min="76" max="76" width="4.09765625" style="49" hidden="1" customWidth="1"/>
    <col min="77" max="77" width="3.59765625" style="49" hidden="1" customWidth="1"/>
    <col min="78" max="78" width="3.09765625" style="49" hidden="1" customWidth="1"/>
    <col min="79" max="79" width="4.09765625" style="49" hidden="1" customWidth="1"/>
    <col min="80" max="81" width="3.59765625" style="49" hidden="1" customWidth="1"/>
    <col min="82" max="82" width="4.5" style="49" hidden="1" customWidth="1"/>
    <col min="83" max="83" width="9.19921875" style="164" customWidth="1"/>
    <col min="84" max="84" width="4.09765625" style="49" hidden="1" customWidth="1"/>
    <col min="85" max="86" width="3.59765625" style="49" hidden="1" customWidth="1"/>
    <col min="87" max="87" width="4.09765625" style="49" hidden="1" customWidth="1"/>
    <col min="88" max="89" width="3.59765625" style="49" hidden="1" customWidth="1"/>
    <col min="90" max="90" width="4" style="49" hidden="1" customWidth="1"/>
    <col min="91" max="91" width="11.3984375" style="164" customWidth="1"/>
    <col min="92" max="92" width="4.3984375" style="49" hidden="1" customWidth="1"/>
    <col min="93" max="93" width="3.59765625" style="49" hidden="1" customWidth="1"/>
    <col min="94" max="94" width="2.69921875" style="49" hidden="1" customWidth="1"/>
    <col min="95" max="95" width="4.3984375" style="49" hidden="1" customWidth="1"/>
    <col min="96" max="96" width="4" style="49" hidden="1" customWidth="1"/>
    <col min="97" max="97" width="3.59765625" style="49" hidden="1" customWidth="1"/>
    <col min="98" max="98" width="4.69921875" style="49" hidden="1" customWidth="1"/>
    <col min="99" max="99" width="9.8984375" style="164" customWidth="1"/>
    <col min="100" max="100" width="4.09765625" style="49" hidden="1" customWidth="1"/>
    <col min="101" max="102" width="3.59765625" style="49" hidden="1" customWidth="1"/>
    <col min="103" max="103" width="4.09765625" style="49" hidden="1" customWidth="1"/>
    <col min="104" max="105" width="3.59765625" style="49" hidden="1" customWidth="1"/>
    <col min="106" max="106" width="4.59765625" style="49" hidden="1" customWidth="1"/>
    <col min="107" max="107" width="11" style="164" bestFit="1" customWidth="1"/>
    <col min="108" max="109" width="4.09765625" style="49" hidden="1" customWidth="1"/>
    <col min="110" max="110" width="3.59765625" style="49" hidden="1" customWidth="1"/>
    <col min="111" max="111" width="4.09765625" style="49" hidden="1" customWidth="1"/>
    <col min="112" max="113" width="3.59765625" style="49" hidden="1" customWidth="1"/>
    <col min="114" max="114" width="4.5" style="49" hidden="1" customWidth="1"/>
    <col min="115" max="115" width="11" style="164" bestFit="1" customWidth="1"/>
    <col min="116" max="116" width="4.59765625" style="49" hidden="1" customWidth="1"/>
    <col min="117" max="117" width="3.59765625" style="49" hidden="1" customWidth="1"/>
    <col min="118" max="118" width="3.8984375" style="49" hidden="1" customWidth="1"/>
    <col min="119" max="119" width="4.3984375" style="49" hidden="1" customWidth="1"/>
    <col min="120" max="121" width="3.59765625" style="49" hidden="1" customWidth="1"/>
    <col min="122" max="122" width="4.59765625" style="49" hidden="1" customWidth="1"/>
    <col min="123" max="123" width="4.09765625" style="164" customWidth="1"/>
    <col min="124" max="126" width="4.19921875" style="48" hidden="1" customWidth="1"/>
    <col min="127" max="127" width="5.69921875" style="48" hidden="1" customWidth="1"/>
    <col min="128" max="130" width="4.19921875" style="48" hidden="1" customWidth="1"/>
    <col min="131" max="131" width="3.09765625" style="48" hidden="1" customWidth="1"/>
    <col min="132" max="134" width="4.09765625" style="48" hidden="1" customWidth="1"/>
    <col min="135" max="135" width="2.8984375" style="48" hidden="1" customWidth="1"/>
    <col min="136" max="136" width="4" style="48" hidden="1" customWidth="1"/>
    <col min="137" max="137" width="4.09765625" style="165" customWidth="1"/>
    <col min="138" max="138" width="2.59765625" style="20" customWidth="1"/>
    <col min="139" max="139" width="5.09765625" style="70" hidden="1" customWidth="1"/>
    <col min="140" max="140" width="4.5" style="70" hidden="1" customWidth="1"/>
    <col min="141" max="141" width="4.09765625" style="70" hidden="1" customWidth="1"/>
    <col min="142" max="142" width="5" style="70" hidden="1" customWidth="1"/>
    <col min="143" max="143" width="5.09765625" style="13" hidden="1" customWidth="1"/>
    <col min="144" max="144" width="2.59765625" style="13" hidden="1" customWidth="1"/>
    <col min="145" max="145" width="3.3984375" style="13" hidden="1" customWidth="1"/>
    <col min="146" max="146" width="6.59765625" style="13" hidden="1" customWidth="1"/>
    <col min="147" max="148" width="4" style="13" hidden="1" customWidth="1"/>
    <col min="149" max="149" width="4.09765625" style="13" hidden="1" customWidth="1"/>
    <col min="150" max="150" width="8.8984375" style="23" customWidth="1"/>
    <col min="151" max="151" width="5.5" style="13" hidden="1" customWidth="1"/>
    <col min="152" max="152" width="3.3984375" style="13" hidden="1" customWidth="1"/>
    <col min="153" max="153" width="3.59765625" style="13" hidden="1" customWidth="1"/>
    <col min="154" max="154" width="4.3984375" style="13" hidden="1" customWidth="1"/>
    <col min="155" max="156" width="3.59765625" style="13" hidden="1" customWidth="1"/>
    <col min="157" max="157" width="3.8984375" style="13" hidden="1" customWidth="1"/>
    <col min="158" max="158" width="9.5" style="23" customWidth="1"/>
    <col min="159" max="159" width="4.59765625" style="13" hidden="1" customWidth="1"/>
    <col min="160" max="160" width="3.3984375" style="13" hidden="1" customWidth="1"/>
    <col min="161" max="161" width="3.59765625" style="13" hidden="1" customWidth="1"/>
    <col min="162" max="162" width="4.3984375" style="13" hidden="1" customWidth="1"/>
    <col min="163" max="163" width="3.8984375" style="13" hidden="1" customWidth="1"/>
    <col min="164" max="164" width="3.59765625" style="13" hidden="1" customWidth="1"/>
    <col min="165" max="165" width="4.19921875" style="13" hidden="1" customWidth="1"/>
    <col min="166" max="166" width="11" style="23" bestFit="1" customWidth="1"/>
    <col min="167" max="167" width="4.59765625" style="13" hidden="1" customWidth="1"/>
    <col min="168" max="168" width="3.3984375" style="13" hidden="1" customWidth="1"/>
    <col min="169" max="169" width="3.59765625" style="13" hidden="1" customWidth="1"/>
    <col min="170" max="170" width="4.3984375" style="13" hidden="1" customWidth="1"/>
    <col min="171" max="171" width="3.8984375" style="13" hidden="1" customWidth="1"/>
    <col min="172" max="172" width="4" style="13" hidden="1" customWidth="1"/>
    <col min="173" max="173" width="4.19921875" style="13" hidden="1" customWidth="1"/>
    <col min="174" max="174" width="11" style="23" bestFit="1" customWidth="1"/>
    <col min="175" max="175" width="5.09765625" style="13" hidden="1" customWidth="1"/>
    <col min="176" max="176" width="3.3984375" style="13" hidden="1" customWidth="1"/>
    <col min="177" max="177" width="3.59765625" style="13" hidden="1" customWidth="1"/>
    <col min="178" max="178" width="4.3984375" style="13" hidden="1" customWidth="1"/>
    <col min="179" max="179" width="3.8984375" style="13" hidden="1" customWidth="1"/>
    <col min="180" max="180" width="4" style="13" hidden="1" customWidth="1"/>
    <col min="181" max="181" width="4.19921875" style="13" hidden="1" customWidth="1"/>
    <col min="182" max="182" width="11" style="23" bestFit="1" customWidth="1"/>
    <col min="183" max="183" width="4.59765625" style="13" hidden="1" customWidth="1"/>
    <col min="184" max="184" width="3.3984375" style="13" hidden="1" customWidth="1"/>
    <col min="185" max="185" width="3.59765625" style="13" hidden="1" customWidth="1"/>
    <col min="186" max="186" width="4.3984375" style="13" hidden="1" customWidth="1"/>
    <col min="187" max="187" width="3.8984375" style="13" hidden="1" customWidth="1"/>
    <col min="188" max="188" width="3.59765625" style="13" hidden="1" customWidth="1"/>
    <col min="189" max="189" width="4.19921875" style="13" hidden="1" customWidth="1"/>
    <col min="190" max="190" width="11" style="23" bestFit="1" customWidth="1"/>
    <col min="191" max="191" width="2.5" style="14" customWidth="1"/>
    <col min="192" max="192" width="2.59765625" style="14" customWidth="1"/>
    <col min="193" max="193" width="4.59765625" style="14" customWidth="1"/>
    <col min="194" max="195" width="5.59765625" style="14" hidden="1" customWidth="1"/>
    <col min="196" max="196" width="4.59765625" style="13" hidden="1" customWidth="1"/>
    <col min="197" max="197" width="3.3984375" style="13" hidden="1" customWidth="1"/>
    <col min="198" max="198" width="3.59765625" style="13" hidden="1" customWidth="1"/>
    <col min="199" max="199" width="4.3984375" style="13" hidden="1" customWidth="1"/>
    <col min="200" max="202" width="3.59765625" style="13" hidden="1" customWidth="1"/>
    <col min="203" max="203" width="6.8984375" style="23" customWidth="1"/>
    <col min="204" max="204" width="4" style="13" hidden="1" customWidth="1"/>
    <col min="205" max="206" width="2.59765625" style="13" hidden="1" customWidth="1"/>
    <col min="207" max="207" width="4.8984375" style="13" hidden="1" customWidth="1"/>
    <col min="208" max="209" width="4" style="13" hidden="1" customWidth="1"/>
    <col min="210" max="210" width="4.09765625" style="13" hidden="1" customWidth="1"/>
    <col min="211" max="211" width="10.69921875" style="23" customWidth="1"/>
    <col min="212" max="212" width="4.59765625" style="13" hidden="1" customWidth="1"/>
    <col min="213" max="213" width="3.3984375" style="13" hidden="1" customWidth="1"/>
    <col min="214" max="214" width="3.59765625" style="13" hidden="1" customWidth="1"/>
    <col min="215" max="215" width="4.3984375" style="13" hidden="1" customWidth="1"/>
    <col min="216" max="218" width="3.59765625" style="13" hidden="1" customWidth="1"/>
    <col min="219" max="219" width="6.8984375" style="23" customWidth="1"/>
    <col min="220" max="220" width="4.59765625" style="13" hidden="1" customWidth="1"/>
    <col min="221" max="221" width="3.3984375" style="13" hidden="1" customWidth="1"/>
    <col min="222" max="222" width="3.59765625" style="13" hidden="1" customWidth="1"/>
    <col min="223" max="223" width="4.3984375" style="13" hidden="1" customWidth="1"/>
    <col min="224" max="226" width="3.59765625" style="13" hidden="1" customWidth="1"/>
    <col min="227" max="227" width="6.69921875" style="23" customWidth="1"/>
    <col min="228" max="228" width="4.59765625" style="13" hidden="1" customWidth="1"/>
    <col min="229" max="229" width="3.3984375" style="13" hidden="1" customWidth="1"/>
    <col min="230" max="230" width="3.59765625" style="13" hidden="1" customWidth="1"/>
    <col min="231" max="231" width="4.3984375" style="13" hidden="1" customWidth="1"/>
    <col min="232" max="234" width="3.59765625" style="13" hidden="1" customWidth="1"/>
    <col min="235" max="235" width="7.5" style="23" bestFit="1" customWidth="1"/>
    <col min="236" max="238" width="2.59765625" style="14" customWidth="1"/>
    <col min="239" max="239" width="3.8984375" style="14" customWidth="1"/>
    <col min="240" max="240" width="4.19921875" style="14" hidden="1" customWidth="1"/>
    <col min="241" max="241" width="4.8984375" style="14" hidden="1" customWidth="1"/>
    <col min="242" max="242" width="4" style="14" hidden="1" customWidth="1"/>
    <col min="243" max="243" width="4.3984375" style="14" hidden="1" customWidth="1"/>
    <col min="244" max="244" width="3.8984375" style="14" customWidth="1"/>
    <col min="245" max="245" width="4.19921875" style="14" hidden="1" customWidth="1"/>
    <col min="246" max="248" width="4.5" style="14" bestFit="1" customWidth="1"/>
    <col min="249" max="249" width="4" style="90" bestFit="1" customWidth="1"/>
    <col min="250" max="250" width="5" style="14" bestFit="1" customWidth="1"/>
    <col min="251" max="251" width="5.19921875" style="14" bestFit="1" customWidth="1"/>
    <col min="252" max="252" width="3.69921875" style="14" customWidth="1"/>
    <col min="253" max="16384" width="5.59765625" style="13" customWidth="1"/>
  </cols>
  <sheetData>
    <row r="1" spans="1:252" s="228" customFormat="1" ht="33" customHeight="1">
      <c r="A1" s="612" t="s">
        <v>485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  <c r="AX1" s="612"/>
      <c r="AY1" s="612"/>
      <c r="AZ1" s="612"/>
      <c r="BA1" s="612"/>
      <c r="BB1" s="612"/>
      <c r="BC1" s="612"/>
      <c r="BD1" s="612"/>
      <c r="BE1" s="612"/>
      <c r="BF1" s="612"/>
      <c r="BG1" s="612"/>
      <c r="BH1" s="612"/>
      <c r="BI1" s="612"/>
      <c r="BJ1" s="612"/>
      <c r="BK1" s="612"/>
      <c r="BL1" s="612"/>
      <c r="BM1" s="612"/>
      <c r="BN1" s="612"/>
      <c r="BO1" s="612"/>
      <c r="BP1" s="612"/>
      <c r="BQ1" s="612"/>
      <c r="BR1" s="612"/>
      <c r="BS1" s="612"/>
      <c r="BT1" s="612"/>
      <c r="BU1" s="612"/>
      <c r="BV1" s="612"/>
      <c r="BW1" s="612"/>
      <c r="BX1" s="612"/>
      <c r="BY1" s="612"/>
      <c r="BZ1" s="612"/>
      <c r="CA1" s="612"/>
      <c r="CB1" s="612"/>
      <c r="CC1" s="612"/>
      <c r="CD1" s="612"/>
      <c r="CE1" s="612"/>
      <c r="CF1" s="612"/>
      <c r="CG1" s="612"/>
      <c r="CH1" s="612"/>
      <c r="CI1" s="612"/>
      <c r="CJ1" s="612"/>
      <c r="CK1" s="612"/>
      <c r="CL1" s="612"/>
      <c r="CM1" s="612"/>
      <c r="CN1" s="612"/>
      <c r="CO1" s="612"/>
      <c r="CP1" s="612"/>
      <c r="CQ1" s="612"/>
      <c r="CR1" s="612"/>
      <c r="CS1" s="612"/>
      <c r="CT1" s="612"/>
      <c r="CU1" s="612"/>
      <c r="CV1" s="612"/>
      <c r="CW1" s="612"/>
      <c r="CX1" s="612"/>
      <c r="CY1" s="612"/>
      <c r="CZ1" s="612"/>
      <c r="DA1" s="612"/>
      <c r="DB1" s="612"/>
      <c r="DC1" s="612"/>
      <c r="DD1" s="612"/>
      <c r="DE1" s="612"/>
      <c r="DF1" s="612"/>
      <c r="DG1" s="612"/>
      <c r="DH1" s="612"/>
      <c r="DI1" s="612"/>
      <c r="DJ1" s="612"/>
      <c r="DK1" s="612"/>
      <c r="DL1" s="612"/>
      <c r="DM1" s="612"/>
      <c r="DN1" s="612"/>
      <c r="DO1" s="612"/>
      <c r="DP1" s="612"/>
      <c r="DQ1" s="612"/>
      <c r="DR1" s="612"/>
      <c r="DS1" s="612"/>
      <c r="DT1" s="612"/>
      <c r="DU1" s="612"/>
      <c r="DV1" s="612"/>
      <c r="DW1" s="612"/>
      <c r="DX1" s="612"/>
      <c r="DY1" s="612"/>
      <c r="DZ1" s="612"/>
      <c r="EA1" s="612"/>
      <c r="EB1" s="612"/>
      <c r="EC1" s="612"/>
      <c r="ED1" s="612"/>
      <c r="EE1" s="612"/>
      <c r="EF1" s="612"/>
      <c r="EG1" s="612"/>
      <c r="EH1" s="612"/>
      <c r="EI1" s="612"/>
      <c r="EJ1" s="612"/>
      <c r="EK1" s="612"/>
      <c r="EL1" s="612"/>
      <c r="EM1" s="612"/>
      <c r="EN1" s="612"/>
      <c r="EO1" s="612"/>
      <c r="EP1" s="612"/>
      <c r="EQ1" s="612"/>
      <c r="ER1" s="612"/>
      <c r="ES1" s="612"/>
      <c r="ET1" s="612"/>
      <c r="EU1" s="612"/>
      <c r="EV1" s="612"/>
      <c r="EW1" s="612"/>
      <c r="EX1" s="612"/>
      <c r="EY1" s="612"/>
      <c r="EZ1" s="612"/>
      <c r="FA1" s="612"/>
      <c r="FB1" s="612"/>
      <c r="FC1" s="612"/>
      <c r="FD1" s="612"/>
      <c r="FE1" s="612"/>
      <c r="FF1" s="612"/>
      <c r="FG1" s="612"/>
      <c r="FH1" s="612"/>
      <c r="FI1" s="612"/>
      <c r="FJ1" s="612"/>
      <c r="FK1" s="612"/>
      <c r="FL1" s="612"/>
      <c r="FM1" s="612"/>
      <c r="FN1" s="612"/>
      <c r="FO1" s="612"/>
      <c r="FP1" s="612"/>
      <c r="FQ1" s="612"/>
      <c r="FR1" s="612"/>
      <c r="FS1" s="612"/>
      <c r="FT1" s="612"/>
      <c r="FU1" s="612"/>
      <c r="FV1" s="612"/>
      <c r="FW1" s="612"/>
      <c r="FX1" s="612"/>
      <c r="FY1" s="612"/>
      <c r="FZ1" s="612"/>
      <c r="GA1" s="612"/>
      <c r="GB1" s="612"/>
      <c r="GC1" s="612"/>
      <c r="GD1" s="612"/>
      <c r="GE1" s="612"/>
      <c r="GF1" s="612"/>
      <c r="GG1" s="612"/>
      <c r="GH1" s="612"/>
      <c r="GI1" s="612"/>
      <c r="GJ1" s="612"/>
      <c r="GK1" s="612"/>
      <c r="GL1" s="612"/>
      <c r="GM1" s="612"/>
      <c r="GN1" s="612"/>
      <c r="GO1" s="612"/>
      <c r="GP1" s="612"/>
      <c r="GQ1" s="612"/>
      <c r="GR1" s="612"/>
      <c r="GS1" s="612"/>
      <c r="GT1" s="612"/>
      <c r="GU1" s="612"/>
      <c r="GV1" s="612"/>
      <c r="GW1" s="612"/>
      <c r="GX1" s="612"/>
      <c r="GY1" s="612"/>
      <c r="GZ1" s="612"/>
      <c r="HA1" s="612"/>
      <c r="HB1" s="612"/>
      <c r="HC1" s="612"/>
      <c r="HD1" s="612"/>
      <c r="HE1" s="612"/>
      <c r="HF1" s="612"/>
      <c r="HG1" s="612"/>
      <c r="HH1" s="612"/>
      <c r="HI1" s="612"/>
      <c r="HJ1" s="612"/>
      <c r="HK1" s="612"/>
      <c r="HL1" s="612"/>
      <c r="HM1" s="612"/>
      <c r="HN1" s="612"/>
      <c r="HO1" s="612"/>
      <c r="HP1" s="612"/>
      <c r="HQ1" s="612"/>
      <c r="HR1" s="612"/>
      <c r="HS1" s="612"/>
      <c r="HT1" s="612"/>
      <c r="HU1" s="612"/>
      <c r="HV1" s="612"/>
      <c r="HW1" s="612"/>
      <c r="HX1" s="612"/>
      <c r="HY1" s="612"/>
      <c r="HZ1" s="612"/>
      <c r="IA1" s="612"/>
      <c r="IB1" s="612"/>
      <c r="IC1" s="612"/>
      <c r="ID1" s="612"/>
      <c r="IE1" s="612"/>
      <c r="IF1" s="612"/>
      <c r="IG1" s="612"/>
      <c r="IH1" s="612"/>
      <c r="II1" s="612"/>
      <c r="IJ1" s="612"/>
      <c r="IK1" s="612"/>
      <c r="IL1" s="229"/>
      <c r="IM1" s="229"/>
      <c r="IN1" s="229"/>
      <c r="IO1" s="230"/>
      <c r="IP1" s="229"/>
      <c r="IQ1" s="229"/>
      <c r="IR1" s="14"/>
    </row>
    <row r="2" spans="1:252" s="193" customFormat="1" ht="77.25" customHeight="1">
      <c r="A2" s="124" t="s">
        <v>0</v>
      </c>
      <c r="B2" s="194" t="s">
        <v>284</v>
      </c>
      <c r="C2" s="628" t="s">
        <v>285</v>
      </c>
      <c r="D2" s="629"/>
      <c r="E2" s="602" t="s">
        <v>265</v>
      </c>
      <c r="F2" s="603"/>
      <c r="G2" s="603"/>
      <c r="H2" s="603"/>
      <c r="I2" s="603"/>
      <c r="J2" s="603"/>
      <c r="K2" s="603"/>
      <c r="L2" s="601"/>
      <c r="M2" s="604" t="s">
        <v>262</v>
      </c>
      <c r="N2" s="630"/>
      <c r="O2" s="630"/>
      <c r="P2" s="630"/>
      <c r="Q2" s="630"/>
      <c r="R2" s="630"/>
      <c r="S2" s="630"/>
      <c r="T2" s="630"/>
      <c r="U2" s="623" t="s">
        <v>264</v>
      </c>
      <c r="V2" s="601"/>
      <c r="W2" s="601"/>
      <c r="X2" s="601"/>
      <c r="Y2" s="601"/>
      <c r="Z2" s="601"/>
      <c r="AA2" s="601"/>
      <c r="AB2" s="601"/>
      <c r="AC2" s="623" t="s">
        <v>261</v>
      </c>
      <c r="AD2" s="623"/>
      <c r="AE2" s="623"/>
      <c r="AF2" s="623"/>
      <c r="AG2" s="623"/>
      <c r="AH2" s="623"/>
      <c r="AI2" s="623"/>
      <c r="AJ2" s="623"/>
      <c r="AK2" s="623" t="s">
        <v>283</v>
      </c>
      <c r="AL2" s="623"/>
      <c r="AM2" s="623"/>
      <c r="AN2" s="623"/>
      <c r="AO2" s="623"/>
      <c r="AP2" s="623"/>
      <c r="AQ2" s="623"/>
      <c r="AR2" s="623"/>
      <c r="AS2" s="622" t="s">
        <v>263</v>
      </c>
      <c r="AT2" s="623"/>
      <c r="AU2" s="623"/>
      <c r="AV2" s="623"/>
      <c r="AW2" s="623"/>
      <c r="AX2" s="623"/>
      <c r="AY2" s="623"/>
      <c r="AZ2" s="623"/>
      <c r="BA2" s="410" t="s">
        <v>26</v>
      </c>
      <c r="BB2" s="411" t="s">
        <v>25</v>
      </c>
      <c r="BC2" s="411" t="s">
        <v>27</v>
      </c>
      <c r="BD2" s="622" t="s">
        <v>46</v>
      </c>
      <c r="BE2" s="623"/>
      <c r="BF2" s="623"/>
      <c r="BG2" s="623"/>
      <c r="BH2" s="623"/>
      <c r="BI2" s="623"/>
      <c r="BJ2" s="623"/>
      <c r="BK2" s="623"/>
      <c r="BL2" s="631" t="s">
        <v>280</v>
      </c>
      <c r="BM2" s="632"/>
      <c r="BN2" s="632"/>
      <c r="BO2" s="632"/>
      <c r="BP2" s="632"/>
      <c r="BQ2" s="632"/>
      <c r="BR2" s="632"/>
      <c r="BS2" s="633"/>
      <c r="BT2" s="434"/>
      <c r="BU2" s="434"/>
      <c r="BV2" s="434"/>
      <c r="BW2" s="435"/>
      <c r="BX2" s="616" t="s">
        <v>266</v>
      </c>
      <c r="BY2" s="617"/>
      <c r="BZ2" s="617"/>
      <c r="CA2" s="617"/>
      <c r="CB2" s="617"/>
      <c r="CC2" s="617"/>
      <c r="CD2" s="617"/>
      <c r="CE2" s="617"/>
      <c r="CF2" s="622" t="s">
        <v>33</v>
      </c>
      <c r="CG2" s="623"/>
      <c r="CH2" s="623"/>
      <c r="CI2" s="623"/>
      <c r="CJ2" s="623"/>
      <c r="CK2" s="623"/>
      <c r="CL2" s="623"/>
      <c r="CM2" s="623"/>
      <c r="CN2" s="622" t="s">
        <v>47</v>
      </c>
      <c r="CO2" s="623"/>
      <c r="CP2" s="623"/>
      <c r="CQ2" s="623"/>
      <c r="CR2" s="623"/>
      <c r="CS2" s="623"/>
      <c r="CT2" s="623"/>
      <c r="CU2" s="623"/>
      <c r="CV2" s="622" t="s">
        <v>282</v>
      </c>
      <c r="CW2" s="623"/>
      <c r="CX2" s="623"/>
      <c r="CY2" s="623"/>
      <c r="CZ2" s="623"/>
      <c r="DA2" s="623"/>
      <c r="DB2" s="623"/>
      <c r="DC2" s="623"/>
      <c r="DD2" s="622" t="s">
        <v>45</v>
      </c>
      <c r="DE2" s="623"/>
      <c r="DF2" s="623"/>
      <c r="DG2" s="623"/>
      <c r="DH2" s="623"/>
      <c r="DI2" s="623"/>
      <c r="DJ2" s="623"/>
      <c r="DK2" s="623"/>
      <c r="DL2" s="622" t="s">
        <v>48</v>
      </c>
      <c r="DM2" s="623"/>
      <c r="DN2" s="623"/>
      <c r="DO2" s="623"/>
      <c r="DP2" s="623"/>
      <c r="DQ2" s="623"/>
      <c r="DR2" s="623"/>
      <c r="DS2" s="623"/>
      <c r="DT2" s="623" t="s">
        <v>36</v>
      </c>
      <c r="DU2" s="623"/>
      <c r="DV2" s="623"/>
      <c r="DW2" s="623"/>
      <c r="DX2" s="623"/>
      <c r="DY2" s="623"/>
      <c r="DZ2" s="623"/>
      <c r="EA2" s="623"/>
      <c r="EB2" s="623"/>
      <c r="EC2" s="623"/>
      <c r="ED2" s="623"/>
      <c r="EE2" s="623"/>
      <c r="EF2" s="623"/>
      <c r="EG2" s="623"/>
      <c r="EH2" s="412" t="s">
        <v>39</v>
      </c>
      <c r="EI2" s="413" t="s">
        <v>34</v>
      </c>
      <c r="EJ2" s="413" t="s">
        <v>345</v>
      </c>
      <c r="EK2" s="413" t="s">
        <v>35</v>
      </c>
      <c r="EL2" s="413" t="s">
        <v>337</v>
      </c>
      <c r="EM2" s="616" t="s">
        <v>378</v>
      </c>
      <c r="EN2" s="617"/>
      <c r="EO2" s="617"/>
      <c r="EP2" s="617"/>
      <c r="EQ2" s="617"/>
      <c r="ER2" s="617"/>
      <c r="ES2" s="617"/>
      <c r="ET2" s="617"/>
      <c r="EU2" s="616" t="s">
        <v>380</v>
      </c>
      <c r="EV2" s="617"/>
      <c r="EW2" s="617"/>
      <c r="EX2" s="617"/>
      <c r="EY2" s="617"/>
      <c r="EZ2" s="617"/>
      <c r="FA2" s="617"/>
      <c r="FB2" s="617"/>
      <c r="FC2" s="616" t="s">
        <v>377</v>
      </c>
      <c r="FD2" s="617"/>
      <c r="FE2" s="617"/>
      <c r="FF2" s="617"/>
      <c r="FG2" s="617"/>
      <c r="FH2" s="617"/>
      <c r="FI2" s="617"/>
      <c r="FJ2" s="617"/>
      <c r="FK2" s="616" t="s">
        <v>50</v>
      </c>
      <c r="FL2" s="617"/>
      <c r="FM2" s="617"/>
      <c r="FN2" s="617"/>
      <c r="FO2" s="617"/>
      <c r="FP2" s="617"/>
      <c r="FQ2" s="617"/>
      <c r="FR2" s="617"/>
      <c r="FS2" s="616" t="s">
        <v>381</v>
      </c>
      <c r="FT2" s="617"/>
      <c r="FU2" s="617"/>
      <c r="FV2" s="617"/>
      <c r="FW2" s="617"/>
      <c r="FX2" s="617"/>
      <c r="FY2" s="617"/>
      <c r="FZ2" s="617"/>
      <c r="GA2" s="616" t="s">
        <v>383</v>
      </c>
      <c r="GB2" s="617"/>
      <c r="GC2" s="617"/>
      <c r="GD2" s="617"/>
      <c r="GE2" s="617"/>
      <c r="GF2" s="617"/>
      <c r="GG2" s="617"/>
      <c r="GH2" s="617"/>
      <c r="GI2" s="412" t="s">
        <v>51</v>
      </c>
      <c r="GJ2" s="412" t="s">
        <v>52</v>
      </c>
      <c r="GK2" s="412" t="s">
        <v>53</v>
      </c>
      <c r="GL2" s="481" t="s">
        <v>54</v>
      </c>
      <c r="GM2" s="481" t="s">
        <v>55</v>
      </c>
      <c r="GN2" s="616" t="s">
        <v>72</v>
      </c>
      <c r="GO2" s="617"/>
      <c r="GP2" s="617"/>
      <c r="GQ2" s="617"/>
      <c r="GR2" s="617"/>
      <c r="GS2" s="617"/>
      <c r="GT2" s="617"/>
      <c r="GU2" s="617"/>
      <c r="GV2" s="616" t="s">
        <v>386</v>
      </c>
      <c r="GW2" s="617"/>
      <c r="GX2" s="617"/>
      <c r="GY2" s="617"/>
      <c r="GZ2" s="617"/>
      <c r="HA2" s="617"/>
      <c r="HB2" s="617"/>
      <c r="HC2" s="617"/>
      <c r="HD2" s="616" t="s">
        <v>405</v>
      </c>
      <c r="HE2" s="634"/>
      <c r="HF2" s="634"/>
      <c r="HG2" s="634"/>
      <c r="HH2" s="634"/>
      <c r="HI2" s="634"/>
      <c r="HJ2" s="634"/>
      <c r="HK2" s="634"/>
      <c r="HL2" s="616" t="s">
        <v>404</v>
      </c>
      <c r="HM2" s="617"/>
      <c r="HN2" s="617"/>
      <c r="HO2" s="617"/>
      <c r="HP2" s="617"/>
      <c r="HQ2" s="617"/>
      <c r="HR2" s="617"/>
      <c r="HS2" s="617"/>
      <c r="HT2" s="616" t="s">
        <v>406</v>
      </c>
      <c r="HU2" s="634"/>
      <c r="HV2" s="634"/>
      <c r="HW2" s="634"/>
      <c r="HX2" s="634"/>
      <c r="HY2" s="634"/>
      <c r="HZ2" s="634"/>
      <c r="IA2" s="634"/>
      <c r="IB2" s="490" t="s">
        <v>56</v>
      </c>
      <c r="IC2" s="480" t="s">
        <v>57</v>
      </c>
      <c r="ID2" s="480" t="s">
        <v>58</v>
      </c>
      <c r="IE2" s="480" t="s">
        <v>59</v>
      </c>
      <c r="IF2" s="480" t="s">
        <v>60</v>
      </c>
      <c r="IG2" s="480" t="s">
        <v>61</v>
      </c>
      <c r="IH2" s="481" t="s">
        <v>62</v>
      </c>
      <c r="II2" s="481" t="s">
        <v>63</v>
      </c>
      <c r="IJ2" s="505" t="s">
        <v>64</v>
      </c>
      <c r="IK2" s="505" t="s">
        <v>65</v>
      </c>
      <c r="IL2" s="476" t="s">
        <v>66</v>
      </c>
      <c r="IM2" s="476" t="s">
        <v>67</v>
      </c>
      <c r="IN2" s="476" t="s">
        <v>68</v>
      </c>
      <c r="IO2" s="482" t="s">
        <v>69</v>
      </c>
      <c r="IP2" s="476" t="s">
        <v>70</v>
      </c>
      <c r="IQ2" s="476" t="s">
        <v>71</v>
      </c>
      <c r="IR2" s="635" t="s">
        <v>509</v>
      </c>
    </row>
    <row r="3" spans="1:256" s="200" customFormat="1" ht="16.5" customHeight="1">
      <c r="A3" s="196"/>
      <c r="B3" s="196"/>
      <c r="C3" s="197"/>
      <c r="D3" s="198"/>
      <c r="E3" s="195">
        <v>45</v>
      </c>
      <c r="F3" s="195"/>
      <c r="G3" s="195"/>
      <c r="H3" s="195"/>
      <c r="I3" s="195"/>
      <c r="J3" s="195"/>
      <c r="K3" s="195"/>
      <c r="L3" s="430">
        <f>E3/15</f>
        <v>3</v>
      </c>
      <c r="M3" s="430">
        <v>30</v>
      </c>
      <c r="N3" s="430"/>
      <c r="O3" s="430"/>
      <c r="P3" s="430"/>
      <c r="Q3" s="431"/>
      <c r="R3" s="431"/>
      <c r="S3" s="431"/>
      <c r="T3" s="430">
        <f>M3/15</f>
        <v>2</v>
      </c>
      <c r="U3" s="430">
        <v>45</v>
      </c>
      <c r="V3" s="430"/>
      <c r="W3" s="430"/>
      <c r="X3" s="430"/>
      <c r="Y3" s="430"/>
      <c r="Z3" s="430"/>
      <c r="AA3" s="430"/>
      <c r="AB3" s="430">
        <f>U3/15</f>
        <v>3</v>
      </c>
      <c r="AC3" s="430">
        <v>60</v>
      </c>
      <c r="AD3" s="430"/>
      <c r="AE3" s="430"/>
      <c r="AF3" s="430"/>
      <c r="AG3" s="430"/>
      <c r="AH3" s="430"/>
      <c r="AI3" s="430"/>
      <c r="AJ3" s="430">
        <f>AC3/15</f>
        <v>4</v>
      </c>
      <c r="AK3" s="430">
        <v>30</v>
      </c>
      <c r="AL3" s="430"/>
      <c r="AM3" s="430"/>
      <c r="AN3" s="430"/>
      <c r="AO3" s="430"/>
      <c r="AP3" s="430"/>
      <c r="AQ3" s="430"/>
      <c r="AR3" s="430">
        <f>AK3/15</f>
        <v>2</v>
      </c>
      <c r="AS3" s="430">
        <v>60</v>
      </c>
      <c r="AT3" s="430"/>
      <c r="AU3" s="430"/>
      <c r="AV3" s="430"/>
      <c r="AW3" s="430"/>
      <c r="AX3" s="430"/>
      <c r="AY3" s="430"/>
      <c r="AZ3" s="430">
        <f>AS3/15</f>
        <v>4</v>
      </c>
      <c r="BA3" s="430">
        <v>1</v>
      </c>
      <c r="BB3" s="432">
        <f>L3+T3+AB3+AJ3+AR3+AZ3+BA3</f>
        <v>19</v>
      </c>
      <c r="BC3" s="432"/>
      <c r="BD3" s="430">
        <v>60</v>
      </c>
      <c r="BE3" s="430"/>
      <c r="BF3" s="430"/>
      <c r="BG3" s="430"/>
      <c r="BH3" s="430"/>
      <c r="BI3" s="430"/>
      <c r="BJ3" s="430"/>
      <c r="BK3" s="430">
        <f>BD3/15</f>
        <v>4</v>
      </c>
      <c r="BL3" s="430">
        <v>45</v>
      </c>
      <c r="BM3" s="430"/>
      <c r="BN3" s="430"/>
      <c r="BO3" s="430"/>
      <c r="BP3" s="430"/>
      <c r="BQ3" s="430"/>
      <c r="BR3" s="430"/>
      <c r="BS3" s="430">
        <v>3</v>
      </c>
      <c r="BT3" s="430"/>
      <c r="BU3" s="430"/>
      <c r="BV3" s="430"/>
      <c r="BW3" s="430">
        <f>BL3/15</f>
        <v>3</v>
      </c>
      <c r="BX3" s="430">
        <v>45</v>
      </c>
      <c r="BY3" s="430"/>
      <c r="BZ3" s="430"/>
      <c r="CA3" s="430"/>
      <c r="CB3" s="430"/>
      <c r="CC3" s="430"/>
      <c r="CD3" s="430"/>
      <c r="CE3" s="430">
        <f>BX3/15</f>
        <v>3</v>
      </c>
      <c r="CF3" s="430">
        <v>30</v>
      </c>
      <c r="CG3" s="430"/>
      <c r="CH3" s="430"/>
      <c r="CI3" s="430"/>
      <c r="CJ3" s="430"/>
      <c r="CK3" s="430"/>
      <c r="CL3" s="430"/>
      <c r="CM3" s="430">
        <f>CF3/15</f>
        <v>2</v>
      </c>
      <c r="CN3" s="430">
        <v>90</v>
      </c>
      <c r="CO3" s="430"/>
      <c r="CP3" s="430"/>
      <c r="CQ3" s="430"/>
      <c r="CR3" s="430"/>
      <c r="CS3" s="430"/>
      <c r="CT3" s="430"/>
      <c r="CU3" s="430">
        <f>CN3/15</f>
        <v>6</v>
      </c>
      <c r="CV3" s="430">
        <v>75</v>
      </c>
      <c r="CW3" s="430"/>
      <c r="CX3" s="430"/>
      <c r="CY3" s="430"/>
      <c r="CZ3" s="430"/>
      <c r="DA3" s="430"/>
      <c r="DB3" s="430"/>
      <c r="DC3" s="430">
        <f>CV3/15</f>
        <v>5</v>
      </c>
      <c r="DD3" s="430">
        <v>30</v>
      </c>
      <c r="DE3" s="430"/>
      <c r="DF3" s="430"/>
      <c r="DG3" s="430"/>
      <c r="DH3" s="430"/>
      <c r="DI3" s="430"/>
      <c r="DJ3" s="430"/>
      <c r="DK3" s="430">
        <f>DD3/15</f>
        <v>2</v>
      </c>
      <c r="DL3" s="430">
        <v>60</v>
      </c>
      <c r="DM3" s="430"/>
      <c r="DN3" s="430"/>
      <c r="DO3" s="430"/>
      <c r="DP3" s="430"/>
      <c r="DQ3" s="430"/>
      <c r="DR3" s="430"/>
      <c r="DS3" s="430">
        <v>2</v>
      </c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>
        <v>2</v>
      </c>
      <c r="EH3" s="430">
        <v>1</v>
      </c>
      <c r="EI3" s="433">
        <f>EH3+DK3+DC3+CU3+CM3+BW3+BK3+CE3+EG3+DS3</f>
        <v>30</v>
      </c>
      <c r="EJ3" s="433"/>
      <c r="EK3" s="433">
        <f>EI3+BB3</f>
        <v>49</v>
      </c>
      <c r="EL3" s="433"/>
      <c r="EM3" s="497">
        <v>45</v>
      </c>
      <c r="EN3" s="497"/>
      <c r="EO3" s="497"/>
      <c r="EP3" s="497"/>
      <c r="EQ3" s="497"/>
      <c r="ER3" s="497"/>
      <c r="ES3" s="497">
        <f>ET3</f>
        <v>3</v>
      </c>
      <c r="ET3" s="497">
        <f>EM3/15</f>
        <v>3</v>
      </c>
      <c r="EU3" s="497">
        <v>75</v>
      </c>
      <c r="EV3" s="497"/>
      <c r="EW3" s="497"/>
      <c r="EX3" s="497"/>
      <c r="EY3" s="497"/>
      <c r="EZ3" s="497"/>
      <c r="FA3" s="497">
        <f>FB3</f>
        <v>5</v>
      </c>
      <c r="FB3" s="497">
        <f>EU3/15</f>
        <v>5</v>
      </c>
      <c r="FC3" s="497">
        <v>30</v>
      </c>
      <c r="FD3" s="497"/>
      <c r="FE3" s="497"/>
      <c r="FF3" s="497"/>
      <c r="FG3" s="497"/>
      <c r="FH3" s="497"/>
      <c r="FI3" s="497">
        <f>FJ3</f>
        <v>2</v>
      </c>
      <c r="FJ3" s="497">
        <f>FC3/15</f>
        <v>2</v>
      </c>
      <c r="FK3" s="497">
        <v>45</v>
      </c>
      <c r="FL3" s="497"/>
      <c r="FM3" s="497"/>
      <c r="FN3" s="497"/>
      <c r="FO3" s="497"/>
      <c r="FP3" s="497"/>
      <c r="FQ3" s="497">
        <f>FR3</f>
        <v>3</v>
      </c>
      <c r="FR3" s="497">
        <f>FK3/15</f>
        <v>3</v>
      </c>
      <c r="FS3" s="497">
        <v>45</v>
      </c>
      <c r="FT3" s="497"/>
      <c r="FU3" s="497"/>
      <c r="FV3" s="497"/>
      <c r="FW3" s="497"/>
      <c r="FX3" s="497"/>
      <c r="FY3" s="497">
        <f>FZ3</f>
        <v>3</v>
      </c>
      <c r="FZ3" s="497">
        <f>FS3/15</f>
        <v>3</v>
      </c>
      <c r="GA3" s="497">
        <v>45</v>
      </c>
      <c r="GB3" s="497"/>
      <c r="GC3" s="497"/>
      <c r="GD3" s="497"/>
      <c r="GE3" s="497"/>
      <c r="GF3" s="497"/>
      <c r="GG3" s="497">
        <f>GH3</f>
        <v>3</v>
      </c>
      <c r="GH3" s="497">
        <f>GA3/15</f>
        <v>3</v>
      </c>
      <c r="GI3" s="489">
        <v>1</v>
      </c>
      <c r="GJ3" s="489">
        <v>1</v>
      </c>
      <c r="GK3" s="489">
        <v>5</v>
      </c>
      <c r="GL3" s="477">
        <f>GK3+GJ3+GI3+GG3+FY3+FQ3+FI3+FA3+ES3</f>
        <v>26</v>
      </c>
      <c r="GM3" s="477"/>
      <c r="GN3" s="497">
        <v>45</v>
      </c>
      <c r="GO3" s="497"/>
      <c r="GP3" s="497"/>
      <c r="GQ3" s="497"/>
      <c r="GR3" s="497"/>
      <c r="GS3" s="497"/>
      <c r="GT3" s="497">
        <f>GU3</f>
        <v>3</v>
      </c>
      <c r="GU3" s="497">
        <f>GN3/15</f>
        <v>3</v>
      </c>
      <c r="GV3" s="497">
        <v>30</v>
      </c>
      <c r="GW3" s="497"/>
      <c r="GX3" s="497"/>
      <c r="GY3" s="497"/>
      <c r="GZ3" s="497"/>
      <c r="HA3" s="497"/>
      <c r="HB3" s="497">
        <f>HC3</f>
        <v>2</v>
      </c>
      <c r="HC3" s="497">
        <f>GV3/15</f>
        <v>2</v>
      </c>
      <c r="HD3" s="497">
        <v>30</v>
      </c>
      <c r="HE3" s="497"/>
      <c r="HF3" s="497"/>
      <c r="HG3" s="497"/>
      <c r="HH3" s="497"/>
      <c r="HI3" s="497"/>
      <c r="HJ3" s="497">
        <f>HK3</f>
        <v>2</v>
      </c>
      <c r="HK3" s="497">
        <f>HD3/15</f>
        <v>2</v>
      </c>
      <c r="HL3" s="497">
        <v>45</v>
      </c>
      <c r="HM3" s="497"/>
      <c r="HN3" s="497"/>
      <c r="HO3" s="497"/>
      <c r="HP3" s="497"/>
      <c r="HQ3" s="497"/>
      <c r="HR3" s="497">
        <f>HS3</f>
        <v>3</v>
      </c>
      <c r="HS3" s="497">
        <f>HL3/15</f>
        <v>3</v>
      </c>
      <c r="HT3" s="497">
        <v>30</v>
      </c>
      <c r="HU3" s="497"/>
      <c r="HV3" s="497"/>
      <c r="HW3" s="497"/>
      <c r="HX3" s="497"/>
      <c r="HY3" s="497"/>
      <c r="HZ3" s="497">
        <f>IA3</f>
        <v>2</v>
      </c>
      <c r="IA3" s="497">
        <f>HT3/15</f>
        <v>2</v>
      </c>
      <c r="IB3" s="491">
        <v>1</v>
      </c>
      <c r="IC3" s="195">
        <v>1</v>
      </c>
      <c r="ID3" s="195">
        <v>1</v>
      </c>
      <c r="IE3" s="195">
        <v>6</v>
      </c>
      <c r="IF3" s="195">
        <f>IE3+ID3+IC3+IB3+HZ3+HR3+HJ3+GT3+HB3</f>
        <v>21</v>
      </c>
      <c r="IG3" s="195"/>
      <c r="IH3" s="477">
        <f>IF3+GL3</f>
        <v>47</v>
      </c>
      <c r="II3" s="477"/>
      <c r="IJ3" s="477">
        <f>IH3+EK3</f>
        <v>96</v>
      </c>
      <c r="IK3" s="477"/>
      <c r="IL3" s="195"/>
      <c r="IM3" s="195"/>
      <c r="IN3" s="195"/>
      <c r="IO3" s="199"/>
      <c r="IP3" s="195"/>
      <c r="IQ3" s="195"/>
      <c r="IR3" s="636"/>
      <c r="IS3" s="16"/>
      <c r="IT3" s="16"/>
      <c r="IU3" s="16"/>
      <c r="IV3" s="16"/>
    </row>
    <row r="4" spans="1:256" s="19" customFormat="1" ht="17.25" customHeight="1">
      <c r="A4" s="18"/>
      <c r="B4" s="97"/>
      <c r="C4" s="102"/>
      <c r="D4" s="103"/>
      <c r="E4" s="368" t="s">
        <v>1</v>
      </c>
      <c r="F4" s="369" t="s">
        <v>20</v>
      </c>
      <c r="G4" s="369" t="s">
        <v>19</v>
      </c>
      <c r="H4" s="370" t="s">
        <v>2</v>
      </c>
      <c r="I4" s="370" t="s">
        <v>4</v>
      </c>
      <c r="J4" s="370" t="s">
        <v>5</v>
      </c>
      <c r="K4" s="371" t="s">
        <v>37</v>
      </c>
      <c r="L4" s="414" t="s">
        <v>6</v>
      </c>
      <c r="M4" s="415" t="s">
        <v>1</v>
      </c>
      <c r="N4" s="415" t="s">
        <v>21</v>
      </c>
      <c r="O4" s="415" t="s">
        <v>3</v>
      </c>
      <c r="P4" s="416" t="s">
        <v>2</v>
      </c>
      <c r="Q4" s="417" t="s">
        <v>4</v>
      </c>
      <c r="R4" s="417" t="s">
        <v>5</v>
      </c>
      <c r="S4" s="418" t="s">
        <v>37</v>
      </c>
      <c r="T4" s="414" t="s">
        <v>6</v>
      </c>
      <c r="U4" s="45" t="s">
        <v>1</v>
      </c>
      <c r="V4" s="415" t="s">
        <v>21</v>
      </c>
      <c r="W4" s="415" t="s">
        <v>3</v>
      </c>
      <c r="X4" s="416" t="s">
        <v>2</v>
      </c>
      <c r="Y4" s="416" t="s">
        <v>4</v>
      </c>
      <c r="Z4" s="416" t="s">
        <v>5</v>
      </c>
      <c r="AA4" s="419" t="s">
        <v>37</v>
      </c>
      <c r="AB4" s="414" t="s">
        <v>6</v>
      </c>
      <c r="AC4" s="45" t="s">
        <v>1</v>
      </c>
      <c r="AD4" s="415" t="s">
        <v>21</v>
      </c>
      <c r="AE4" s="415" t="s">
        <v>3</v>
      </c>
      <c r="AF4" s="416" t="s">
        <v>2</v>
      </c>
      <c r="AG4" s="416" t="s">
        <v>4</v>
      </c>
      <c r="AH4" s="416" t="s">
        <v>5</v>
      </c>
      <c r="AI4" s="419" t="s">
        <v>37</v>
      </c>
      <c r="AJ4" s="414" t="s">
        <v>6</v>
      </c>
      <c r="AK4" s="45" t="s">
        <v>1</v>
      </c>
      <c r="AL4" s="415" t="s">
        <v>21</v>
      </c>
      <c r="AM4" s="415" t="s">
        <v>3</v>
      </c>
      <c r="AN4" s="416" t="s">
        <v>2</v>
      </c>
      <c r="AO4" s="416" t="s">
        <v>4</v>
      </c>
      <c r="AP4" s="416" t="s">
        <v>5</v>
      </c>
      <c r="AQ4" s="419" t="s">
        <v>37</v>
      </c>
      <c r="AR4" s="414" t="s">
        <v>6</v>
      </c>
      <c r="AS4" s="45" t="s">
        <v>1</v>
      </c>
      <c r="AT4" s="415" t="s">
        <v>21</v>
      </c>
      <c r="AU4" s="415" t="s">
        <v>3</v>
      </c>
      <c r="AV4" s="416" t="s">
        <v>2</v>
      </c>
      <c r="AW4" s="416" t="s">
        <v>4</v>
      </c>
      <c r="AX4" s="416" t="s">
        <v>5</v>
      </c>
      <c r="AY4" s="419" t="s">
        <v>37</v>
      </c>
      <c r="AZ4" s="414" t="s">
        <v>6</v>
      </c>
      <c r="BA4" s="420"/>
      <c r="BB4" s="421"/>
      <c r="BC4" s="421"/>
      <c r="BD4" s="45" t="s">
        <v>1</v>
      </c>
      <c r="BE4" s="415" t="s">
        <v>21</v>
      </c>
      <c r="BF4" s="415" t="s">
        <v>3</v>
      </c>
      <c r="BG4" s="416" t="s">
        <v>2</v>
      </c>
      <c r="BH4" s="416" t="s">
        <v>4</v>
      </c>
      <c r="BI4" s="416" t="s">
        <v>5</v>
      </c>
      <c r="BJ4" s="419" t="s">
        <v>37</v>
      </c>
      <c r="BK4" s="414" t="s">
        <v>6</v>
      </c>
      <c r="BL4" s="45" t="s">
        <v>1</v>
      </c>
      <c r="BM4" s="415" t="s">
        <v>21</v>
      </c>
      <c r="BN4" s="415" t="s">
        <v>3</v>
      </c>
      <c r="BO4" s="416" t="s">
        <v>2</v>
      </c>
      <c r="BP4" s="416" t="s">
        <v>4</v>
      </c>
      <c r="BQ4" s="416" t="s">
        <v>5</v>
      </c>
      <c r="BR4" s="419" t="s">
        <v>37</v>
      </c>
      <c r="BS4" s="414" t="s">
        <v>6</v>
      </c>
      <c r="BT4" s="142"/>
      <c r="BU4" s="142"/>
      <c r="BV4" s="142"/>
      <c r="BW4" s="414"/>
      <c r="BX4" s="45" t="s">
        <v>1</v>
      </c>
      <c r="BY4" s="415" t="s">
        <v>21</v>
      </c>
      <c r="BZ4" s="415" t="s">
        <v>3</v>
      </c>
      <c r="CA4" s="416" t="s">
        <v>2</v>
      </c>
      <c r="CB4" s="416" t="s">
        <v>4</v>
      </c>
      <c r="CC4" s="416" t="s">
        <v>5</v>
      </c>
      <c r="CD4" s="419" t="s">
        <v>37</v>
      </c>
      <c r="CE4" s="414" t="s">
        <v>6</v>
      </c>
      <c r="CF4" s="45" t="s">
        <v>1</v>
      </c>
      <c r="CG4" s="415" t="s">
        <v>21</v>
      </c>
      <c r="CH4" s="415" t="s">
        <v>3</v>
      </c>
      <c r="CI4" s="416" t="s">
        <v>2</v>
      </c>
      <c r="CJ4" s="416" t="s">
        <v>4</v>
      </c>
      <c r="CK4" s="416" t="s">
        <v>5</v>
      </c>
      <c r="CL4" s="419" t="s">
        <v>37</v>
      </c>
      <c r="CM4" s="414" t="s">
        <v>6</v>
      </c>
      <c r="CN4" s="45" t="s">
        <v>1</v>
      </c>
      <c r="CO4" s="415" t="s">
        <v>21</v>
      </c>
      <c r="CP4" s="415" t="s">
        <v>3</v>
      </c>
      <c r="CQ4" s="416" t="s">
        <v>2</v>
      </c>
      <c r="CR4" s="416" t="s">
        <v>4</v>
      </c>
      <c r="CS4" s="416" t="s">
        <v>5</v>
      </c>
      <c r="CT4" s="419" t="s">
        <v>37</v>
      </c>
      <c r="CU4" s="414" t="s">
        <v>6</v>
      </c>
      <c r="CV4" s="45" t="s">
        <v>1</v>
      </c>
      <c r="CW4" s="415" t="s">
        <v>21</v>
      </c>
      <c r="CX4" s="415" t="s">
        <v>3</v>
      </c>
      <c r="CY4" s="416" t="s">
        <v>2</v>
      </c>
      <c r="CZ4" s="416" t="s">
        <v>4</v>
      </c>
      <c r="DA4" s="416" t="s">
        <v>5</v>
      </c>
      <c r="DB4" s="419" t="s">
        <v>37</v>
      </c>
      <c r="DC4" s="414" t="s">
        <v>6</v>
      </c>
      <c r="DD4" s="45" t="s">
        <v>1</v>
      </c>
      <c r="DE4" s="415" t="s">
        <v>21</v>
      </c>
      <c r="DF4" s="415" t="s">
        <v>3</v>
      </c>
      <c r="DG4" s="416" t="s">
        <v>2</v>
      </c>
      <c r="DH4" s="416" t="s">
        <v>4</v>
      </c>
      <c r="DI4" s="416" t="s">
        <v>5</v>
      </c>
      <c r="DJ4" s="419" t="s">
        <v>37</v>
      </c>
      <c r="DK4" s="414" t="s">
        <v>6</v>
      </c>
      <c r="DL4" s="45" t="s">
        <v>1</v>
      </c>
      <c r="DM4" s="415" t="s">
        <v>21</v>
      </c>
      <c r="DN4" s="415" t="s">
        <v>3</v>
      </c>
      <c r="DO4" s="416" t="s">
        <v>2</v>
      </c>
      <c r="DP4" s="416" t="s">
        <v>4</v>
      </c>
      <c r="DQ4" s="416" t="s">
        <v>5</v>
      </c>
      <c r="DR4" s="419" t="s">
        <v>37</v>
      </c>
      <c r="DS4" s="414" t="s">
        <v>6</v>
      </c>
      <c r="DT4" s="422" t="s">
        <v>43</v>
      </c>
      <c r="DU4" s="422">
        <v>2</v>
      </c>
      <c r="DV4" s="423" t="s">
        <v>6</v>
      </c>
      <c r="DW4" s="424" t="s">
        <v>43</v>
      </c>
      <c r="DX4" s="422" t="s">
        <v>44</v>
      </c>
      <c r="DY4" s="422">
        <v>2</v>
      </c>
      <c r="DZ4" s="423" t="s">
        <v>6</v>
      </c>
      <c r="EA4" s="425" t="s">
        <v>44</v>
      </c>
      <c r="EB4" s="422" t="s">
        <v>38</v>
      </c>
      <c r="EC4" s="422" t="s">
        <v>3</v>
      </c>
      <c r="ED4" s="423" t="s">
        <v>6</v>
      </c>
      <c r="EE4" s="425" t="s">
        <v>38</v>
      </c>
      <c r="EF4" s="426" t="s">
        <v>346</v>
      </c>
      <c r="EG4" s="427" t="s">
        <v>6</v>
      </c>
      <c r="EH4" s="428"/>
      <c r="EI4" s="429"/>
      <c r="EJ4" s="429"/>
      <c r="EK4" s="429"/>
      <c r="EL4" s="429"/>
      <c r="EM4" s="27" t="s">
        <v>1</v>
      </c>
      <c r="EN4" s="26" t="s">
        <v>21</v>
      </c>
      <c r="EO4" s="26" t="s">
        <v>3</v>
      </c>
      <c r="EP4" s="24" t="s">
        <v>2</v>
      </c>
      <c r="EQ4" s="24" t="s">
        <v>4</v>
      </c>
      <c r="ER4" s="24" t="s">
        <v>5</v>
      </c>
      <c r="ES4" s="498" t="s">
        <v>37</v>
      </c>
      <c r="ET4" s="499" t="s">
        <v>6</v>
      </c>
      <c r="EU4" s="27" t="s">
        <v>1</v>
      </c>
      <c r="EV4" s="26" t="s">
        <v>21</v>
      </c>
      <c r="EW4" s="26" t="s">
        <v>3</v>
      </c>
      <c r="EX4" s="24" t="s">
        <v>2</v>
      </c>
      <c r="EY4" s="24" t="s">
        <v>4</v>
      </c>
      <c r="EZ4" s="24" t="s">
        <v>5</v>
      </c>
      <c r="FA4" s="498" t="s">
        <v>37</v>
      </c>
      <c r="FB4" s="499" t="s">
        <v>6</v>
      </c>
      <c r="FC4" s="27" t="s">
        <v>1</v>
      </c>
      <c r="FD4" s="26" t="s">
        <v>21</v>
      </c>
      <c r="FE4" s="26" t="s">
        <v>3</v>
      </c>
      <c r="FF4" s="24" t="s">
        <v>2</v>
      </c>
      <c r="FG4" s="24" t="s">
        <v>4</v>
      </c>
      <c r="FH4" s="24" t="s">
        <v>5</v>
      </c>
      <c r="FI4" s="498" t="s">
        <v>37</v>
      </c>
      <c r="FJ4" s="499" t="s">
        <v>6</v>
      </c>
      <c r="FK4" s="27" t="s">
        <v>1</v>
      </c>
      <c r="FL4" s="26" t="s">
        <v>21</v>
      </c>
      <c r="FM4" s="26" t="s">
        <v>3</v>
      </c>
      <c r="FN4" s="24" t="s">
        <v>2</v>
      </c>
      <c r="FO4" s="24" t="s">
        <v>4</v>
      </c>
      <c r="FP4" s="24" t="s">
        <v>5</v>
      </c>
      <c r="FQ4" s="498" t="s">
        <v>37</v>
      </c>
      <c r="FR4" s="499" t="s">
        <v>6</v>
      </c>
      <c r="FS4" s="27" t="s">
        <v>1</v>
      </c>
      <c r="FT4" s="26" t="s">
        <v>21</v>
      </c>
      <c r="FU4" s="26" t="s">
        <v>3</v>
      </c>
      <c r="FV4" s="24" t="s">
        <v>2</v>
      </c>
      <c r="FW4" s="24" t="s">
        <v>4</v>
      </c>
      <c r="FX4" s="24" t="s">
        <v>5</v>
      </c>
      <c r="FY4" s="498" t="s">
        <v>37</v>
      </c>
      <c r="FZ4" s="499" t="s">
        <v>6</v>
      </c>
      <c r="GA4" s="27" t="s">
        <v>1</v>
      </c>
      <c r="GB4" s="26" t="s">
        <v>21</v>
      </c>
      <c r="GC4" s="26" t="s">
        <v>3</v>
      </c>
      <c r="GD4" s="24" t="s">
        <v>2</v>
      </c>
      <c r="GE4" s="24" t="s">
        <v>4</v>
      </c>
      <c r="GF4" s="24" t="s">
        <v>5</v>
      </c>
      <c r="GG4" s="498" t="s">
        <v>37</v>
      </c>
      <c r="GH4" s="499" t="s">
        <v>6</v>
      </c>
      <c r="GI4" s="488"/>
      <c r="GJ4" s="488"/>
      <c r="GK4" s="488"/>
      <c r="GL4" s="478"/>
      <c r="GM4" s="478"/>
      <c r="GN4" s="27" t="s">
        <v>1</v>
      </c>
      <c r="GO4" s="26" t="s">
        <v>21</v>
      </c>
      <c r="GP4" s="26" t="s">
        <v>3</v>
      </c>
      <c r="GQ4" s="24" t="s">
        <v>2</v>
      </c>
      <c r="GR4" s="24" t="s">
        <v>4</v>
      </c>
      <c r="GS4" s="24" t="s">
        <v>5</v>
      </c>
      <c r="GT4" s="498" t="s">
        <v>37</v>
      </c>
      <c r="GU4" s="499" t="s">
        <v>6</v>
      </c>
      <c r="GV4" s="27" t="s">
        <v>1</v>
      </c>
      <c r="GW4" s="26" t="s">
        <v>21</v>
      </c>
      <c r="GX4" s="26" t="s">
        <v>3</v>
      </c>
      <c r="GY4" s="24" t="s">
        <v>2</v>
      </c>
      <c r="GZ4" s="24" t="s">
        <v>4</v>
      </c>
      <c r="HA4" s="24" t="s">
        <v>5</v>
      </c>
      <c r="HB4" s="498" t="s">
        <v>37</v>
      </c>
      <c r="HC4" s="499" t="s">
        <v>6</v>
      </c>
      <c r="HD4" s="27" t="s">
        <v>1</v>
      </c>
      <c r="HE4" s="26" t="s">
        <v>21</v>
      </c>
      <c r="HF4" s="26" t="s">
        <v>3</v>
      </c>
      <c r="HG4" s="24" t="s">
        <v>2</v>
      </c>
      <c r="HH4" s="24" t="s">
        <v>4</v>
      </c>
      <c r="HI4" s="24" t="s">
        <v>5</v>
      </c>
      <c r="HJ4" s="498" t="s">
        <v>37</v>
      </c>
      <c r="HK4" s="499" t="s">
        <v>6</v>
      </c>
      <c r="HL4" s="27" t="s">
        <v>1</v>
      </c>
      <c r="HM4" s="26" t="s">
        <v>21</v>
      </c>
      <c r="HN4" s="26" t="s">
        <v>3</v>
      </c>
      <c r="HO4" s="24" t="s">
        <v>2</v>
      </c>
      <c r="HP4" s="24" t="s">
        <v>4</v>
      </c>
      <c r="HQ4" s="24" t="s">
        <v>5</v>
      </c>
      <c r="HR4" s="498" t="s">
        <v>37</v>
      </c>
      <c r="HS4" s="499" t="s">
        <v>6</v>
      </c>
      <c r="HT4" s="27" t="s">
        <v>1</v>
      </c>
      <c r="HU4" s="26" t="s">
        <v>21</v>
      </c>
      <c r="HV4" s="26" t="s">
        <v>3</v>
      </c>
      <c r="HW4" s="24" t="s">
        <v>2</v>
      </c>
      <c r="HX4" s="24" t="s">
        <v>4</v>
      </c>
      <c r="HY4" s="24" t="s">
        <v>5</v>
      </c>
      <c r="HZ4" s="498" t="s">
        <v>37</v>
      </c>
      <c r="IA4" s="499" t="s">
        <v>6</v>
      </c>
      <c r="IB4" s="492"/>
      <c r="IC4" s="77"/>
      <c r="ID4" s="77"/>
      <c r="IE4" s="77"/>
      <c r="IF4" s="77"/>
      <c r="IG4" s="77"/>
      <c r="IH4" s="478"/>
      <c r="II4" s="478"/>
      <c r="IJ4" s="478"/>
      <c r="IK4" s="478"/>
      <c r="IL4" s="77"/>
      <c r="IM4" s="77"/>
      <c r="IN4" s="77"/>
      <c r="IO4" s="91"/>
      <c r="IP4" s="77"/>
      <c r="IQ4" s="77"/>
      <c r="IR4" s="589"/>
      <c r="IS4" s="16"/>
      <c r="IT4" s="16"/>
      <c r="IU4" s="16"/>
      <c r="IV4" s="16"/>
    </row>
    <row r="5" spans="1:252" s="16" customFormat="1" ht="26.25" customHeight="1">
      <c r="A5" s="168">
        <v>1</v>
      </c>
      <c r="B5" s="135" t="s">
        <v>96</v>
      </c>
      <c r="C5" s="136" t="s">
        <v>97</v>
      </c>
      <c r="D5" s="137" t="s">
        <v>98</v>
      </c>
      <c r="E5" s="171">
        <v>7.4</v>
      </c>
      <c r="F5" s="168">
        <v>3</v>
      </c>
      <c r="G5" s="168"/>
      <c r="H5" s="169">
        <f>IF(ISBLANK(G5),F5,F5&amp;"/"&amp;G5)</f>
        <v>3</v>
      </c>
      <c r="I5" s="171">
        <f>ROUND((E5+F5)/2,1)</f>
        <v>5.2</v>
      </c>
      <c r="J5" s="171" t="str">
        <f>IF(ISNUMBER(G5),ROUND((E5+G5)/2,1),"-")</f>
        <v>-</v>
      </c>
      <c r="K5" s="372">
        <f>MAX(I5:J5)</f>
        <v>5.2</v>
      </c>
      <c r="L5" s="209">
        <f>IF(I5&gt;=5,I5,IF(J5&gt;=5,I5&amp;"/"&amp;J5,I5&amp;"/"&amp;J5))</f>
        <v>5.2</v>
      </c>
      <c r="M5" s="209">
        <v>7.5</v>
      </c>
      <c r="N5" s="210">
        <v>7</v>
      </c>
      <c r="O5" s="210"/>
      <c r="P5" s="211">
        <f aca="true" t="shared" si="0" ref="P5:P37">IF(ISBLANK(O5),N5,N5&amp;"/"&amp;O5)</f>
        <v>7</v>
      </c>
      <c r="Q5" s="209">
        <f aca="true" t="shared" si="1" ref="Q5:Q37">ROUND((M5+N5)/2,1)</f>
        <v>7.3</v>
      </c>
      <c r="R5" s="209" t="str">
        <f aca="true" t="shared" si="2" ref="R5:R37">IF(ISNUMBER(O5),ROUND((M5+O5)/2,1),"-")</f>
        <v>-</v>
      </c>
      <c r="S5" s="348">
        <f aca="true" t="shared" si="3" ref="S5:S26">MAX(Q5:R5)</f>
        <v>7.3</v>
      </c>
      <c r="T5" s="209">
        <f aca="true" t="shared" si="4" ref="T5:T26">IF(Q5&gt;=5,Q5,IF(R5&gt;=5,Q5&amp;"/"&amp;R5,Q5&amp;"/"&amp;R5))</f>
        <v>7.3</v>
      </c>
      <c r="U5" s="209">
        <v>8</v>
      </c>
      <c r="V5" s="210">
        <v>9</v>
      </c>
      <c r="W5" s="210"/>
      <c r="X5" s="211">
        <f aca="true" t="shared" si="5" ref="X5:X37">IF(ISBLANK(W5),V5,V5&amp;"/"&amp;W5)</f>
        <v>9</v>
      </c>
      <c r="Y5" s="209">
        <f aca="true" t="shared" si="6" ref="Y5:Y37">ROUND((U5+V5)/2,1)</f>
        <v>8.5</v>
      </c>
      <c r="Z5" s="209" t="str">
        <f aca="true" t="shared" si="7" ref="Z5:Z37">IF(ISNUMBER(W5),ROUND((U5+W5)/2,1),"-")</f>
        <v>-</v>
      </c>
      <c r="AA5" s="348">
        <f aca="true" t="shared" si="8" ref="AA5:AA27">MAX(Y5:Z5)</f>
        <v>8.5</v>
      </c>
      <c r="AB5" s="209">
        <f aca="true" t="shared" si="9" ref="AB5:AB27">IF(Y5&gt;=5,Y5,IF(Z5&gt;=5,Y5&amp;"/"&amp;Z5,Y5&amp;"/"&amp;Z5))</f>
        <v>8.5</v>
      </c>
      <c r="AC5" s="209">
        <v>6.3</v>
      </c>
      <c r="AD5" s="210">
        <v>6</v>
      </c>
      <c r="AE5" s="210"/>
      <c r="AF5" s="211">
        <f aca="true" t="shared" si="10" ref="AF5:AF27">IF(ISBLANK(AE5),AD5,AD5&amp;"/"&amp;AE5)</f>
        <v>6</v>
      </c>
      <c r="AG5" s="209">
        <f aca="true" t="shared" si="11" ref="AG5:AG27">ROUND((AC5+AD5)/2,1)</f>
        <v>6.2</v>
      </c>
      <c r="AH5" s="209" t="str">
        <f aca="true" t="shared" si="12" ref="AH5:AH27">IF(ISNUMBER(AE5),ROUND((AC5+AE5)/2,1),"-")</f>
        <v>-</v>
      </c>
      <c r="AI5" s="348">
        <f aca="true" t="shared" si="13" ref="AI5:AI27">MAX(AG5:AH5)</f>
        <v>6.2</v>
      </c>
      <c r="AJ5" s="209">
        <f aca="true" t="shared" si="14" ref="AJ5:AJ27">IF(AG5&gt;=5,AG5,IF(AH5&gt;=5,AG5&amp;"/"&amp;AH5,AG5&amp;"/"&amp;AH5))</f>
        <v>6.2</v>
      </c>
      <c r="AK5" s="209">
        <v>7</v>
      </c>
      <c r="AL5" s="210">
        <v>7</v>
      </c>
      <c r="AM5" s="210"/>
      <c r="AN5" s="211">
        <f aca="true" t="shared" si="15" ref="AN5:AN37">IF(ISBLANK(AM5),AL5,AL5&amp;"/"&amp;AM5)</f>
        <v>7</v>
      </c>
      <c r="AO5" s="209">
        <f aca="true" t="shared" si="16" ref="AO5:AO37">ROUND((AK5+AL5)/2,1)</f>
        <v>7</v>
      </c>
      <c r="AP5" s="209" t="str">
        <f aca="true" t="shared" si="17" ref="AP5:AP37">IF(ISNUMBER(AM5),ROUND((AK5+AM5)/2,1),"-")</f>
        <v>-</v>
      </c>
      <c r="AQ5" s="348">
        <f aca="true" t="shared" si="18" ref="AQ5:AQ37">MAX(AO5:AP5)</f>
        <v>7</v>
      </c>
      <c r="AR5" s="209">
        <f aca="true" t="shared" si="19" ref="AR5:AR37">IF(AO5&gt;=5,AO5,IF(AP5&gt;=5,AO5&amp;"/"&amp;AP5,AO5&amp;"/"&amp;AP5))</f>
        <v>7</v>
      </c>
      <c r="AS5" s="209">
        <v>6</v>
      </c>
      <c r="AT5" s="210">
        <v>6</v>
      </c>
      <c r="AU5" s="210"/>
      <c r="AV5" s="211">
        <f aca="true" t="shared" si="20" ref="AV5:AV37">IF(ISBLANK(AU5),AT5,AT5&amp;"/"&amp;AU5)</f>
        <v>6</v>
      </c>
      <c r="AW5" s="209">
        <f aca="true" t="shared" si="21" ref="AW5:AW37">ROUND((AS5+AT5)/2,1)</f>
        <v>6</v>
      </c>
      <c r="AX5" s="209" t="str">
        <f aca="true" t="shared" si="22" ref="AX5:AX37">IF(ISNUMBER(AU5),ROUND((AS5+AU5)/2,1),"-")</f>
        <v>-</v>
      </c>
      <c r="AY5" s="348">
        <f aca="true" t="shared" si="23" ref="AY5:AY26">MAX(AW5:AX5)</f>
        <v>6</v>
      </c>
      <c r="AZ5" s="209">
        <f aca="true" t="shared" si="24" ref="AZ5:AZ26">IF(AW5&gt;=5,AW5,IF(AX5&gt;=5,AW5&amp;"/"&amp;AX5,AW5&amp;"/"&amp;AX5))</f>
        <v>6</v>
      </c>
      <c r="BA5" s="215">
        <v>7</v>
      </c>
      <c r="BB5" s="225">
        <f aca="true" t="shared" si="25" ref="BB5:BB28">ROUND((K5*$L$3+S5*$T$3+AA5*$AB$3+AI5*$AJ$3+AQ5*$AR$3+AY5*$AZ$3+BA5*$BA$3)/$BB$3,1)</f>
        <v>6.6</v>
      </c>
      <c r="BC5" s="226" t="str">
        <f aca="true" t="shared" si="26" ref="BC5:BC30">IF(BB5&lt;4,"Kém",IF(BB5&lt;5,"Yếu",IF(BB5&lt;6,"TB",IF(BB5&lt;7,"TBK",IF(BB5&lt;8,"Khá",IF(BB5&lt;9,"Giỏi","XS"))))))</f>
        <v>TBK</v>
      </c>
      <c r="BD5" s="209">
        <v>7</v>
      </c>
      <c r="BE5" s="210">
        <v>5</v>
      </c>
      <c r="BF5" s="210"/>
      <c r="BG5" s="211">
        <f aca="true" t="shared" si="27" ref="BG5:BG27">IF(ISBLANK(BF5),BE5,BE5&amp;"/"&amp;BF5)</f>
        <v>5</v>
      </c>
      <c r="BH5" s="209">
        <f aca="true" t="shared" si="28" ref="BH5:BH36">ROUND((BD5+BE5)/2,1)</f>
        <v>6</v>
      </c>
      <c r="BI5" s="209" t="str">
        <f aca="true" t="shared" si="29" ref="BI5:BI36">IF(ISNUMBER(BF5),ROUND((BD5+BF5)/2,1),"-")</f>
        <v>-</v>
      </c>
      <c r="BJ5" s="348">
        <f aca="true" t="shared" si="30" ref="BJ5:BJ27">MAX(BH5:BI5)</f>
        <v>6</v>
      </c>
      <c r="BK5" s="209">
        <f aca="true" t="shared" si="31" ref="BK5:BK27">IF(BH5&gt;=5,BH5,IF(BI5&gt;=5,BH5&amp;"/"&amp;BI5,BH5&amp;"/"&amp;BI5))</f>
        <v>6</v>
      </c>
      <c r="BL5" s="209">
        <v>6.5</v>
      </c>
      <c r="BM5" s="210">
        <v>5</v>
      </c>
      <c r="BN5" s="210"/>
      <c r="BO5" s="211">
        <f>IF(ISBLANK(BN5),BM5,BM5&amp;"/"&amp;BN5)</f>
        <v>5</v>
      </c>
      <c r="BP5" s="209">
        <f>ROUND((BL5+BM5)/2,1)</f>
        <v>5.8</v>
      </c>
      <c r="BQ5" s="209" t="str">
        <f>IF(ISNUMBER(BN5),ROUND((BL5+BN5)/2,1),"-")</f>
        <v>-</v>
      </c>
      <c r="BR5" s="348">
        <f>MAX(BP5:BQ5)</f>
        <v>5.8</v>
      </c>
      <c r="BS5" s="209">
        <f>IF(BP5&gt;=5,BP5,IF(BQ5&gt;=5,BP5&amp;"/"&amp;BQ5,BP5&amp;"/"&amp;BQ5))</f>
        <v>5.8</v>
      </c>
      <c r="BT5" s="209"/>
      <c r="BU5" s="209"/>
      <c r="BV5" s="348"/>
      <c r="BW5" s="209"/>
      <c r="BX5" s="209">
        <v>9</v>
      </c>
      <c r="BY5" s="210">
        <v>9</v>
      </c>
      <c r="BZ5" s="210"/>
      <c r="CA5" s="211">
        <f>IF(ISBLANK(BZ5),BY5,BY5&amp;"/"&amp;BZ5)</f>
        <v>9</v>
      </c>
      <c r="CB5" s="209">
        <f>ROUND((BX5+BY5)/2,1)</f>
        <v>9</v>
      </c>
      <c r="CC5" s="209" t="str">
        <f>IF(ISNUMBER(BZ5),ROUND((BX5+BZ5)/2,1),"-")</f>
        <v>-</v>
      </c>
      <c r="CD5" s="348">
        <f>MAX(CB5:CC5)</f>
        <v>9</v>
      </c>
      <c r="CE5" s="209">
        <f aca="true" t="shared" si="32" ref="CE5:CE36">IF(CB5&gt;=5,CB5,IF(CC5&gt;=5,CB5&amp;"/"&amp;CC5,CB5&amp;"/"&amp;CC5))</f>
        <v>9</v>
      </c>
      <c r="CF5" s="209">
        <v>7.5</v>
      </c>
      <c r="CG5" s="210">
        <v>6</v>
      </c>
      <c r="CH5" s="210"/>
      <c r="CI5" s="211">
        <f aca="true" t="shared" si="33" ref="CI5:CI27">IF(ISBLANK(CH5),CG5,CG5&amp;"/"&amp;CH5)</f>
        <v>6</v>
      </c>
      <c r="CJ5" s="209">
        <f aca="true" t="shared" si="34" ref="CJ5:CJ27">ROUND((CF5+CG5)/2,1)</f>
        <v>6.8</v>
      </c>
      <c r="CK5" s="209" t="str">
        <f aca="true" t="shared" si="35" ref="CK5:CK27">IF(ISNUMBER(CH5),ROUND((CF5+CH5)/2,1),"-")</f>
        <v>-</v>
      </c>
      <c r="CL5" s="348">
        <f aca="true" t="shared" si="36" ref="CL5:CL27">MAX(CJ5:CK5)</f>
        <v>6.8</v>
      </c>
      <c r="CM5" s="209">
        <f aca="true" t="shared" si="37" ref="CM5:CM27">IF(CJ5&gt;=5,CJ5,IF(CK5&gt;=5,CJ5&amp;"/"&amp;CK5,CJ5&amp;"/"&amp;CK5))</f>
        <v>6.8</v>
      </c>
      <c r="CN5" s="209">
        <v>6</v>
      </c>
      <c r="CO5" s="210">
        <v>6</v>
      </c>
      <c r="CP5" s="210"/>
      <c r="CQ5" s="211">
        <f aca="true" t="shared" si="38" ref="CQ5:CQ27">IF(ISBLANK(CP5),CO5,CO5&amp;"/"&amp;CP5)</f>
        <v>6</v>
      </c>
      <c r="CR5" s="209">
        <f aca="true" t="shared" si="39" ref="CR5:CR27">ROUND((CN5+CO5)/2,1)</f>
        <v>6</v>
      </c>
      <c r="CS5" s="209" t="str">
        <f aca="true" t="shared" si="40" ref="CS5:CS27">IF(ISNUMBER(CP5),ROUND((CN5+CP5)/2,1),"-")</f>
        <v>-</v>
      </c>
      <c r="CT5" s="348">
        <f aca="true" t="shared" si="41" ref="CT5:CT27">MAX(CR5:CS5)</f>
        <v>6</v>
      </c>
      <c r="CU5" s="209">
        <f aca="true" t="shared" si="42" ref="CU5:CU27">IF(CR5&gt;=5,CR5,IF(CS5&gt;=5,CR5&amp;"/"&amp;CS5,CR5&amp;"/"&amp;CS5))</f>
        <v>6</v>
      </c>
      <c r="CV5" s="209">
        <v>6.75</v>
      </c>
      <c r="CW5" s="210">
        <v>9</v>
      </c>
      <c r="CX5" s="210"/>
      <c r="CY5" s="211">
        <f aca="true" t="shared" si="43" ref="CY5:CY36">IF(ISBLANK(CX5),CW5,CW5&amp;"/"&amp;CX5)</f>
        <v>9</v>
      </c>
      <c r="CZ5" s="209">
        <f aca="true" t="shared" si="44" ref="CZ5:CZ36">ROUND((CV5+CW5)/2,1)</f>
        <v>7.9</v>
      </c>
      <c r="DA5" s="209" t="str">
        <f aca="true" t="shared" si="45" ref="DA5:DA36">IF(ISNUMBER(CX5),ROUND((CV5+CX5)/2,1),"-")</f>
        <v>-</v>
      </c>
      <c r="DB5" s="348">
        <f aca="true" t="shared" si="46" ref="DB5:DB36">MAX(CZ5:DA5)</f>
        <v>7.9</v>
      </c>
      <c r="DC5" s="209">
        <f aca="true" t="shared" si="47" ref="DC5:DC36">IF(CZ5&gt;=5,CZ5,IF(DA5&gt;=5,CZ5&amp;"/"&amp;DA5,CZ5&amp;"/"&amp;DA5))</f>
        <v>7.9</v>
      </c>
      <c r="DD5" s="209">
        <v>9</v>
      </c>
      <c r="DE5" s="210">
        <v>4</v>
      </c>
      <c r="DF5" s="210"/>
      <c r="DG5" s="211">
        <f aca="true" t="shared" si="48" ref="DG5:DG36">IF(ISBLANK(DF5),DE5,DE5&amp;"/"&amp;DF5)</f>
        <v>4</v>
      </c>
      <c r="DH5" s="209">
        <f aca="true" t="shared" si="49" ref="DH5:DH36">ROUND((DD5+DE5)/2,1)</f>
        <v>6.5</v>
      </c>
      <c r="DI5" s="209" t="str">
        <f aca="true" t="shared" si="50" ref="DI5:DI36">IF(ISNUMBER(DF5),ROUND((DD5+DF5)/2,1),"-")</f>
        <v>-</v>
      </c>
      <c r="DJ5" s="348">
        <f aca="true" t="shared" si="51" ref="DJ5:DJ25">MAX(DH5:DI5)</f>
        <v>6.5</v>
      </c>
      <c r="DK5" s="209">
        <f aca="true" t="shared" si="52" ref="DK5:DK25">IF(DH5&gt;=5,DH5,IF(DI5&gt;=5,DH5&amp;"/"&amp;DI5,DH5&amp;"/"&amp;DI5))</f>
        <v>6.5</v>
      </c>
      <c r="DL5" s="209">
        <v>4.6</v>
      </c>
      <c r="DM5" s="210">
        <v>8</v>
      </c>
      <c r="DN5" s="210"/>
      <c r="DO5" s="211">
        <f aca="true" t="shared" si="53" ref="DO5:DO27">IF(ISBLANK(DN5),DM5,DM5&amp;"/"&amp;DN5)</f>
        <v>8</v>
      </c>
      <c r="DP5" s="209">
        <f aca="true" t="shared" si="54" ref="DP5:DP27">ROUND((DL5+DM5)/2,1)</f>
        <v>6.3</v>
      </c>
      <c r="DQ5" s="209" t="str">
        <f aca="true" t="shared" si="55" ref="DQ5:DQ27">IF(ISNUMBER(DN5),ROUND((DL5+DN5)/2,1),"-")</f>
        <v>-</v>
      </c>
      <c r="DR5" s="348">
        <f aca="true" t="shared" si="56" ref="DR5:DR27">MAX(DP5:DQ5)</f>
        <v>6.3</v>
      </c>
      <c r="DS5" s="209">
        <f aca="true" t="shared" si="57" ref="DS5:DS27">IF(DP5&gt;=5,DP5,IF(DQ5&gt;=5,DP5&amp;"/"&amp;DQ5,DP5&amp;"/"&amp;DQ5))</f>
        <v>6.3</v>
      </c>
      <c r="DT5" s="311">
        <v>7</v>
      </c>
      <c r="DU5" s="311"/>
      <c r="DV5" s="311">
        <f>MAX(DT5,DU5)</f>
        <v>7</v>
      </c>
      <c r="DW5" s="312">
        <f>IF(DT5&gt;=5,DT5,IF(DU5&gt;=5,DT5&amp;"/"&amp;DU5,DT5&amp;"/"&amp;DU5))</f>
        <v>7</v>
      </c>
      <c r="DX5" s="312">
        <v>7</v>
      </c>
      <c r="DY5" s="373"/>
      <c r="DZ5" s="311">
        <f>MAX(DX5,DY5)</f>
        <v>7</v>
      </c>
      <c r="EA5" s="312">
        <f aca="true" t="shared" si="58" ref="EA5:EA28">IF(DX5&gt;=5,DX5,IF(DY5&gt;=5,DX5&amp;"/"&amp;DY5,DX5&amp;"/"&amp;DY5))</f>
        <v>7</v>
      </c>
      <c r="EB5" s="311">
        <v>7</v>
      </c>
      <c r="EC5" s="311"/>
      <c r="ED5" s="311">
        <f aca="true" t="shared" si="59" ref="ED5:ED28">MAX(EB5,EC5)</f>
        <v>7</v>
      </c>
      <c r="EE5" s="312">
        <f aca="true" t="shared" si="60" ref="EE5:EE28">IF(EB5&gt;=5,EB5,IF(EC5&gt;=5,EB5&amp;"/"&amp;EC5,EB5&amp;"/"&amp;EC5))</f>
        <v>7</v>
      </c>
      <c r="EF5" s="311">
        <f>MIN(DV5,ED5,DZ5)</f>
        <v>7</v>
      </c>
      <c r="EG5" s="348">
        <f>ROUND(SUM(DV5,DZ5,ED5)/3,1)</f>
        <v>7</v>
      </c>
      <c r="EH5" s="210">
        <v>6</v>
      </c>
      <c r="EI5" s="267">
        <f>ROUND((CL5*$CM$3+CT5*$CU$3+DB5*$DC$3+DJ5*$DK$3+EH5*$EH$3+BJ5*$BK$3+BR5*$BW$3+CD5*$CE$3+EG5*$EG$3+DR5*$DS$3)/$EI$3,1)</f>
        <v>6.8</v>
      </c>
      <c r="EJ5" s="207" t="str">
        <f aca="true" t="shared" si="61" ref="EJ5:EL10">IF(EI5&lt;4,"Kém",IF(EI5&lt;5,"Yếu",IF(EI5&lt;6,"TB",IF(EI5&lt;7,"TBK",IF(EI5&lt;8,"Khá",IF(EI5&lt;9,"Giỏi","XS"))))))</f>
        <v>TBK</v>
      </c>
      <c r="EK5" s="267">
        <f>ROUND((BB5*$BB$3+EI5*$EI$3)/$EK$3,1)</f>
        <v>6.7</v>
      </c>
      <c r="EL5" s="207" t="str">
        <f t="shared" si="61"/>
        <v>TBK</v>
      </c>
      <c r="EM5" s="357">
        <v>10</v>
      </c>
      <c r="EN5" s="210">
        <v>6</v>
      </c>
      <c r="EO5" s="210"/>
      <c r="EP5" s="211">
        <f aca="true" t="shared" si="62" ref="EP5:EP37">IF(ISBLANK(EO5),EN5,EN5&amp;"/"&amp;EO5)</f>
        <v>6</v>
      </c>
      <c r="EQ5" s="209">
        <f aca="true" t="shared" si="63" ref="EQ5:EQ37">ROUND((EM5+EN5)/2,1)</f>
        <v>8</v>
      </c>
      <c r="ER5" s="209" t="str">
        <f aca="true" t="shared" si="64" ref="ER5:ER37">IF(ISNUMBER(EO5),ROUND((EM5+EO5)/2,1),"-")</f>
        <v>-</v>
      </c>
      <c r="ES5" s="500">
        <f aca="true" t="shared" si="65" ref="ES5:ES27">MAX(EQ5:ER5)</f>
        <v>8</v>
      </c>
      <c r="ET5" s="209">
        <f aca="true" t="shared" si="66" ref="ET5:ET37">IF(EQ5&gt;=5,EQ5,IF(ER5&gt;=5,EQ5&amp;"/"&amp;ER5,EQ5&amp;"/"&amp;ER5))</f>
        <v>8</v>
      </c>
      <c r="EU5" s="467">
        <v>8</v>
      </c>
      <c r="EV5" s="210">
        <v>6</v>
      </c>
      <c r="EW5" s="210"/>
      <c r="EX5" s="211">
        <f aca="true" t="shared" si="67" ref="EX5:EX37">IF(ISBLANK(EW5),EV5,EV5&amp;"/"&amp;EW5)</f>
        <v>6</v>
      </c>
      <c r="EY5" s="209">
        <f aca="true" t="shared" si="68" ref="EY5:EY37">ROUND((EU5+EV5)/2,1)</f>
        <v>7</v>
      </c>
      <c r="EZ5" s="209" t="str">
        <f aca="true" t="shared" si="69" ref="EZ5:EZ37">IF(ISNUMBER(EW5),ROUND((EU5+EW5)/2,1),"-")</f>
        <v>-</v>
      </c>
      <c r="FA5" s="501">
        <f aca="true" t="shared" si="70" ref="FA5:FA27">MAX(EY5:EZ5)</f>
        <v>7</v>
      </c>
      <c r="FB5" s="209">
        <f aca="true" t="shared" si="71" ref="FB5:FB27">IF(EY5&gt;=5,EY5,IF(EZ5&gt;=5,EY5&amp;"/"&amp;EZ5,EY5&amp;"/"&amp;EZ5))</f>
        <v>7</v>
      </c>
      <c r="FC5" s="357">
        <v>7.5</v>
      </c>
      <c r="FD5" s="210">
        <v>6</v>
      </c>
      <c r="FE5" s="210"/>
      <c r="FF5" s="211">
        <f aca="true" t="shared" si="72" ref="FF5:FF37">IF(ISBLANK(FE5),FD5,FD5&amp;"/"&amp;FE5)</f>
        <v>6</v>
      </c>
      <c r="FG5" s="209">
        <f aca="true" t="shared" si="73" ref="FG5:FG37">ROUND((FC5+FD5)/2,1)</f>
        <v>6.8</v>
      </c>
      <c r="FH5" s="209" t="str">
        <f aca="true" t="shared" si="74" ref="FH5:FH37">IF(ISNUMBER(FE5),ROUND((FC5+FE5)/2,1),"-")</f>
        <v>-</v>
      </c>
      <c r="FI5" s="501">
        <f aca="true" t="shared" si="75" ref="FI5:FI27">MAX(FG5:FH5)</f>
        <v>6.8</v>
      </c>
      <c r="FJ5" s="209">
        <f aca="true" t="shared" si="76" ref="FJ5:FJ37">IF(FG5&gt;=5,FG5,IF(FH5&gt;=5,FG5&amp;"/"&amp;FH5,FG5&amp;"/"&amp;FH5))</f>
        <v>6.8</v>
      </c>
      <c r="FK5" s="357">
        <v>7</v>
      </c>
      <c r="FL5" s="210">
        <v>3</v>
      </c>
      <c r="FM5" s="210"/>
      <c r="FN5" s="211">
        <f aca="true" t="shared" si="77" ref="FN5:FN37">IF(ISBLANK(FM5),FL5,FL5&amp;"/"&amp;FM5)</f>
        <v>3</v>
      </c>
      <c r="FO5" s="209">
        <f aca="true" t="shared" si="78" ref="FO5:FO37">ROUND((FK5+FL5)/2,1)</f>
        <v>5</v>
      </c>
      <c r="FP5" s="209" t="str">
        <f aca="true" t="shared" si="79" ref="FP5:FP37">IF(ISNUMBER(FM5),ROUND((FK5+FM5)/2,1),"-")</f>
        <v>-</v>
      </c>
      <c r="FQ5" s="501">
        <f>MAX(FO5:FP5)</f>
        <v>5</v>
      </c>
      <c r="FR5" s="209">
        <f aca="true" t="shared" si="80" ref="FR5:FR37">IF(FO5&gt;=5,FO5,IF(FP5&gt;=5,FO5&amp;"/"&amp;FP5,FO5&amp;"/"&amp;FP5))</f>
        <v>5</v>
      </c>
      <c r="FS5" s="467">
        <v>4.66</v>
      </c>
      <c r="FT5" s="210">
        <v>8</v>
      </c>
      <c r="FU5" s="210"/>
      <c r="FV5" s="211">
        <f aca="true" t="shared" si="81" ref="FV5:FV37">IF(ISBLANK(FU5),FT5,FT5&amp;"/"&amp;FU5)</f>
        <v>8</v>
      </c>
      <c r="FW5" s="209">
        <f aca="true" t="shared" si="82" ref="FW5:FW37">ROUND((FS5+FT5)/2,1)</f>
        <v>6.3</v>
      </c>
      <c r="FX5" s="209" t="str">
        <f aca="true" t="shared" si="83" ref="FX5:FX37">IF(ISNUMBER(FU5),ROUND((FS5+FU5)/2,1),"-")</f>
        <v>-</v>
      </c>
      <c r="FY5" s="501">
        <f aca="true" t="shared" si="84" ref="FY5:FY25">MAX(FW5:FX5)</f>
        <v>6.3</v>
      </c>
      <c r="FZ5" s="209">
        <f aca="true" t="shared" si="85" ref="FZ5:FZ25">IF(FW5&gt;=5,FW5,IF(FX5&gt;=5,FW5&amp;"/"&amp;FX5,FW5&amp;"/"&amp;FX5))</f>
        <v>6.3</v>
      </c>
      <c r="GA5" s="357">
        <v>6.5</v>
      </c>
      <c r="GB5" s="210">
        <v>6</v>
      </c>
      <c r="GC5" s="210"/>
      <c r="GD5" s="211">
        <f aca="true" t="shared" si="86" ref="GD5:GD27">IF(ISBLANK(GC5),GB5,GB5&amp;"/"&amp;GC5)</f>
        <v>6</v>
      </c>
      <c r="GE5" s="209">
        <f aca="true" t="shared" si="87" ref="GE5:GE37">ROUND((GA5+GB5)/2,1)</f>
        <v>6.3</v>
      </c>
      <c r="GF5" s="209" t="str">
        <f aca="true" t="shared" si="88" ref="GF5:GF37">IF(ISNUMBER(GC5),ROUND((GA5+GC5)/2,1),"-")</f>
        <v>-</v>
      </c>
      <c r="GG5" s="501">
        <f aca="true" t="shared" si="89" ref="GG5:GG27">MAX(GE5:GF5)</f>
        <v>6.3</v>
      </c>
      <c r="GH5" s="209">
        <f aca="true" t="shared" si="90" ref="GH5:GH37">IF(GE5&gt;=5,GE5,IF(GF5&gt;=5,GE5&amp;"/"&amp;GF5,GE5&amp;"/"&amp;GF5))</f>
        <v>6.3</v>
      </c>
      <c r="GI5" s="439">
        <v>5</v>
      </c>
      <c r="GJ5" s="439">
        <v>7</v>
      </c>
      <c r="GK5" s="440">
        <v>7.4</v>
      </c>
      <c r="GL5" s="446">
        <f aca="true" t="shared" si="91" ref="GL5:GL37">ROUND((ES5*$ES$3+FA5*$FA$3+FI5*$FI$3+FQ5*$FQ$3+FY5*$FY$3+GG5*$GG$3+GI5*$GI$3+GJ5*$GJ$3+GK5*$GK$3)/$GL$3,1)</f>
        <v>6.7</v>
      </c>
      <c r="GM5" s="502" t="str">
        <f aca="true" t="shared" si="92" ref="GM5:GM30">IF(GL5&lt;4,"Kém",IF(GL5&lt;5,"Yếu",IF(GL5&lt;6,"TB",IF(GL5&lt;7,"TBK",IF(GL5&lt;8,"Khá",IF(GL5&lt;9,"Giỏi","XS"))))))</f>
        <v>TBK</v>
      </c>
      <c r="GN5" s="357">
        <v>6</v>
      </c>
      <c r="GO5" s="210">
        <v>4</v>
      </c>
      <c r="GP5" s="210"/>
      <c r="GQ5" s="211">
        <f aca="true" t="shared" si="93" ref="GQ5:GQ37">IF(ISBLANK(GP5),GO5,GO5&amp;"/"&amp;GP5)</f>
        <v>4</v>
      </c>
      <c r="GR5" s="209">
        <f aca="true" t="shared" si="94" ref="GR5:GR37">ROUND((GN5+GO5)/2,1)</f>
        <v>5</v>
      </c>
      <c r="GS5" s="209" t="str">
        <f aca="true" t="shared" si="95" ref="GS5:GS37">IF(ISNUMBER(GP5),ROUND((GN5+GP5)/2,1),"-")</f>
        <v>-</v>
      </c>
      <c r="GT5" s="501">
        <f aca="true" t="shared" si="96" ref="GT5:GT27">MAX(GR5:GS5)</f>
        <v>5</v>
      </c>
      <c r="GU5" s="209">
        <f aca="true" t="shared" si="97" ref="GU5:GU37">IF(GR5&gt;=5,GR5,IF(GS5&gt;=5,GR5&amp;"/"&amp;GS5,GR5&amp;"/"&amp;GS5))</f>
        <v>5</v>
      </c>
      <c r="GV5" s="357">
        <v>5.5</v>
      </c>
      <c r="GW5" s="210">
        <v>5</v>
      </c>
      <c r="GX5" s="210"/>
      <c r="GY5" s="211">
        <f aca="true" t="shared" si="98" ref="GY5:GY37">IF(ISBLANK(GX5),GW5,GW5&amp;"/"&amp;GX5)</f>
        <v>5</v>
      </c>
      <c r="GZ5" s="209">
        <f aca="true" t="shared" si="99" ref="GZ5:GZ37">ROUND((GV5+GW5)/2,1)</f>
        <v>5.3</v>
      </c>
      <c r="HA5" s="209" t="str">
        <f aca="true" t="shared" si="100" ref="HA5:HA37">IF(ISNUMBER(GX5),ROUND((GV5+GX5)/2,1),"-")</f>
        <v>-</v>
      </c>
      <c r="HB5" s="501">
        <f aca="true" t="shared" si="101" ref="HB5:HB26">MAX(GZ5:HA5)</f>
        <v>5.3</v>
      </c>
      <c r="HC5" s="209">
        <f aca="true" t="shared" si="102" ref="HC5:HC26">IF(GZ5&gt;=5,GZ5,IF(HA5&gt;=5,GZ5&amp;"/"&amp;HA5,GZ5&amp;"/"&amp;HA5))</f>
        <v>5.3</v>
      </c>
      <c r="HD5" s="357">
        <v>7</v>
      </c>
      <c r="HE5" s="210">
        <v>4</v>
      </c>
      <c r="HF5" s="210"/>
      <c r="HG5" s="211">
        <f aca="true" t="shared" si="103" ref="HG5:HG37">IF(ISBLANK(HF5),HE5,HE5&amp;"/"&amp;HF5)</f>
        <v>4</v>
      </c>
      <c r="HH5" s="209">
        <f aca="true" t="shared" si="104" ref="HH5:HH37">ROUND((HD5+HE5)/2,1)</f>
        <v>5.5</v>
      </c>
      <c r="HI5" s="209" t="str">
        <f aca="true" t="shared" si="105" ref="HI5:HI37">IF(ISNUMBER(HF5),ROUND((HD5+HF5)/2,1),"-")</f>
        <v>-</v>
      </c>
      <c r="HJ5" s="501">
        <f aca="true" t="shared" si="106" ref="HJ5:HJ27">MAX(HH5:HI5)</f>
        <v>5.5</v>
      </c>
      <c r="HK5" s="209">
        <f aca="true" t="shared" si="107" ref="HK5:HK37">IF(HH5&gt;=5,HH5,IF(HI5&gt;=5,HH5&amp;"/"&amp;HI5,HH5&amp;"/"&amp;HI5))</f>
        <v>5.5</v>
      </c>
      <c r="HL5" s="357">
        <v>8</v>
      </c>
      <c r="HM5" s="210">
        <v>4</v>
      </c>
      <c r="HN5" s="210"/>
      <c r="HO5" s="211">
        <f aca="true" t="shared" si="108" ref="HO5:HO37">IF(ISBLANK(HN5),HM5,HM5&amp;"/"&amp;HN5)</f>
        <v>4</v>
      </c>
      <c r="HP5" s="209">
        <f aca="true" t="shared" si="109" ref="HP5:HP37">ROUND((HL5+HM5)/2,1)</f>
        <v>6</v>
      </c>
      <c r="HQ5" s="209" t="str">
        <f aca="true" t="shared" si="110" ref="HQ5:HQ37">IF(ISNUMBER(HN5),ROUND((HL5+HN5)/2,1),"-")</f>
        <v>-</v>
      </c>
      <c r="HR5" s="501">
        <f aca="true" t="shared" si="111" ref="HR5:HR27">MAX(HP5:HQ5)</f>
        <v>6</v>
      </c>
      <c r="HS5" s="209">
        <f aca="true" t="shared" si="112" ref="HS5:HS37">IF(HP5&gt;=5,HP5,IF(HQ5&gt;=5,HP5&amp;"/"&amp;HQ5,HP5&amp;"/"&amp;HQ5))</f>
        <v>6</v>
      </c>
      <c r="HT5" s="357">
        <v>7</v>
      </c>
      <c r="HU5" s="210">
        <v>3</v>
      </c>
      <c r="HV5" s="210"/>
      <c r="HW5" s="211">
        <f aca="true" t="shared" si="113" ref="HW5:HW37">IF(ISBLANK(HV5),HU5,HU5&amp;"/"&amp;HV5)</f>
        <v>3</v>
      </c>
      <c r="HX5" s="209">
        <f aca="true" t="shared" si="114" ref="HX5:HX37">ROUND((HT5+HU5)/2,1)</f>
        <v>5</v>
      </c>
      <c r="HY5" s="209" t="str">
        <f aca="true" t="shared" si="115" ref="HY5:HY37">IF(ISNUMBER(HV5),ROUND((HT5+HV5)/2,1),"-")</f>
        <v>-</v>
      </c>
      <c r="HZ5" s="501">
        <f aca="true" t="shared" si="116" ref="HZ5:HZ27">MAX(HX5:HY5)</f>
        <v>5</v>
      </c>
      <c r="IA5" s="209">
        <f aca="true" t="shared" si="117" ref="IA5:IA37">IF(HX5&gt;=5,HX5,IF(HY5&gt;=5,HX5&amp;"/"&amp;HY5,HX5&amp;"/"&amp;HY5))</f>
        <v>5</v>
      </c>
      <c r="IB5" s="493">
        <v>7</v>
      </c>
      <c r="IC5" s="439">
        <v>8</v>
      </c>
      <c r="ID5" s="439">
        <v>7</v>
      </c>
      <c r="IE5" s="510">
        <v>7.9</v>
      </c>
      <c r="IF5" s="444">
        <f aca="true" t="shared" si="118" ref="IF5:IF37">ROUND((HB5*$HB$3+GT5*$GT$3+HJ5*$HJ$3+HR5*$HR$3+HZ5*$HZ$3+IB5*$IB$3+IC5*$IC$3+ID5*$ID$3+IE5*$IE$3)/$IF$3,1)</f>
        <v>6.4</v>
      </c>
      <c r="IG5" s="445" t="str">
        <f aca="true" t="shared" si="119" ref="IG5:IG30">IF(IF5&lt;4,"Kém",IF(IF5&lt;5,"Yếu",IF(IF5&lt;6,"TB",IF(IF5&lt;7,"TBK",IF(IF5&lt;8,"Khá",IF(IF5&lt;9,"Giỏi","XS"))))))</f>
        <v>TBK</v>
      </c>
      <c r="IH5" s="446">
        <f aca="true" t="shared" si="120" ref="IH5:IH37">ROUND((IF5*$IF$3+GL5*$GL$3)/$IH$3,1)</f>
        <v>6.6</v>
      </c>
      <c r="II5" s="442" t="str">
        <f aca="true" t="shared" si="121" ref="II5:II30">IF(IH5&lt;4,"Kém",IF(IH5&lt;5,"Yếu",IF(IH5&lt;6,"TB",IF(IH5&lt;7,"TBK",IF(IH5&lt;8,"Khá",IF(IH5&lt;9,"Giỏi","XS"))))))</f>
        <v>TBK</v>
      </c>
      <c r="IJ5" s="267">
        <f aca="true" t="shared" si="122" ref="IJ5:IJ28">ROUND((IH5*$IH$3+EK5*$EK$3)/$IJ$3,1)</f>
        <v>6.7</v>
      </c>
      <c r="IK5" s="506" t="str">
        <f aca="true" t="shared" si="123" ref="IK5:IK30">IF(IJ5&lt;4,"Kém",IF(IJ5&lt;5,"Yếu",IF(IJ5&lt;6,"TB",IF(IJ5&lt;7,"TBK",IF(IJ5&lt;8,"Khá",IF(IJ5&lt;9,"Giỏi","XS"))))))</f>
        <v>TBK</v>
      </c>
      <c r="IL5" s="439">
        <v>5</v>
      </c>
      <c r="IM5" s="439">
        <v>5.5</v>
      </c>
      <c r="IN5" s="439">
        <v>5.5</v>
      </c>
      <c r="IO5" s="440">
        <f>ROUND(SUM(IL5:IN5)/3,1)</f>
        <v>5.3</v>
      </c>
      <c r="IP5" s="267">
        <f aca="true" t="shared" si="124" ref="IP5:IP37">ROUND((IJ5+IO5)/2,1)</f>
        <v>6</v>
      </c>
      <c r="IQ5" s="442" t="str">
        <f aca="true" t="shared" si="125" ref="IQ5:IQ28">IF(IP5&lt;4,"Kém",IF(IP5&lt;5,"Yếu",IF(IP5&lt;6,"TB",IF(IP5&lt;7,"TBK",IF(IP5&lt;8,"Khá",IF(IP5&lt;9,"Giỏi","XS"))))))</f>
        <v>TBK</v>
      </c>
      <c r="IR5" s="590"/>
    </row>
    <row r="6" spans="1:252" s="16" customFormat="1" ht="26.25" customHeight="1">
      <c r="A6" s="277">
        <f>A5+1</f>
        <v>2</v>
      </c>
      <c r="B6" s="135" t="s">
        <v>102</v>
      </c>
      <c r="C6" s="136" t="s">
        <v>103</v>
      </c>
      <c r="D6" s="137" t="s">
        <v>257</v>
      </c>
      <c r="E6" s="171">
        <v>7</v>
      </c>
      <c r="F6" s="168">
        <v>5</v>
      </c>
      <c r="G6" s="168"/>
      <c r="H6" s="169">
        <f aca="true" t="shared" si="126" ref="H6:H37">IF(ISBLANK(G6),F6,F6&amp;"/"&amp;G6)</f>
        <v>5</v>
      </c>
      <c r="I6" s="171">
        <f aca="true" t="shared" si="127" ref="I6:I37">ROUND((E6+F6)/2,1)</f>
        <v>6</v>
      </c>
      <c r="J6" s="171" t="str">
        <f aca="true" t="shared" si="128" ref="J6:J37">IF(ISNUMBER(G6),ROUND((E6+G6)/2,1),"-")</f>
        <v>-</v>
      </c>
      <c r="K6" s="372">
        <f aca="true" t="shared" si="129" ref="K6:K27">MAX(I6:J6)</f>
        <v>6</v>
      </c>
      <c r="L6" s="209">
        <f aca="true" t="shared" si="130" ref="L6:L27">IF(I6&gt;=5,I6,IF(J6&gt;=5,I6&amp;"/"&amp;J6,I6&amp;"/"&amp;J6))</f>
        <v>6</v>
      </c>
      <c r="M6" s="209">
        <v>8.5</v>
      </c>
      <c r="N6" s="210">
        <v>5</v>
      </c>
      <c r="O6" s="210"/>
      <c r="P6" s="211">
        <f t="shared" si="0"/>
        <v>5</v>
      </c>
      <c r="Q6" s="209">
        <f t="shared" si="1"/>
        <v>6.8</v>
      </c>
      <c r="R6" s="209" t="str">
        <f t="shared" si="2"/>
        <v>-</v>
      </c>
      <c r="S6" s="348">
        <f t="shared" si="3"/>
        <v>6.8</v>
      </c>
      <c r="T6" s="209">
        <f t="shared" si="4"/>
        <v>6.8</v>
      </c>
      <c r="U6" s="209">
        <v>7.3</v>
      </c>
      <c r="V6" s="210">
        <v>7</v>
      </c>
      <c r="W6" s="210"/>
      <c r="X6" s="211">
        <f t="shared" si="5"/>
        <v>7</v>
      </c>
      <c r="Y6" s="209">
        <f t="shared" si="6"/>
        <v>7.2</v>
      </c>
      <c r="Z6" s="209" t="str">
        <f t="shared" si="7"/>
        <v>-</v>
      </c>
      <c r="AA6" s="348">
        <f t="shared" si="8"/>
        <v>7.2</v>
      </c>
      <c r="AB6" s="209">
        <f t="shared" si="9"/>
        <v>7.2</v>
      </c>
      <c r="AC6" s="209">
        <v>5.3</v>
      </c>
      <c r="AD6" s="210">
        <v>5</v>
      </c>
      <c r="AE6" s="210"/>
      <c r="AF6" s="211">
        <f t="shared" si="10"/>
        <v>5</v>
      </c>
      <c r="AG6" s="209">
        <f t="shared" si="11"/>
        <v>5.2</v>
      </c>
      <c r="AH6" s="209" t="str">
        <f t="shared" si="12"/>
        <v>-</v>
      </c>
      <c r="AI6" s="348">
        <f t="shared" si="13"/>
        <v>5.2</v>
      </c>
      <c r="AJ6" s="209">
        <f t="shared" si="14"/>
        <v>5.2</v>
      </c>
      <c r="AK6" s="209">
        <v>8</v>
      </c>
      <c r="AL6" s="210">
        <v>8</v>
      </c>
      <c r="AM6" s="210"/>
      <c r="AN6" s="211">
        <f t="shared" si="15"/>
        <v>8</v>
      </c>
      <c r="AO6" s="209">
        <f t="shared" si="16"/>
        <v>8</v>
      </c>
      <c r="AP6" s="209" t="str">
        <f t="shared" si="17"/>
        <v>-</v>
      </c>
      <c r="AQ6" s="348">
        <f t="shared" si="18"/>
        <v>8</v>
      </c>
      <c r="AR6" s="209">
        <f t="shared" si="19"/>
        <v>8</v>
      </c>
      <c r="AS6" s="209">
        <v>6.7</v>
      </c>
      <c r="AT6" s="210">
        <v>4</v>
      </c>
      <c r="AU6" s="210"/>
      <c r="AV6" s="211">
        <f t="shared" si="20"/>
        <v>4</v>
      </c>
      <c r="AW6" s="209">
        <f t="shared" si="21"/>
        <v>5.4</v>
      </c>
      <c r="AX6" s="209" t="str">
        <f t="shared" si="22"/>
        <v>-</v>
      </c>
      <c r="AY6" s="348">
        <f t="shared" si="23"/>
        <v>5.4</v>
      </c>
      <c r="AZ6" s="209">
        <f t="shared" si="24"/>
        <v>5.4</v>
      </c>
      <c r="BA6" s="215">
        <v>7</v>
      </c>
      <c r="BB6" s="225">
        <f t="shared" si="25"/>
        <v>6.2</v>
      </c>
      <c r="BC6" s="226" t="str">
        <f t="shared" si="26"/>
        <v>TBK</v>
      </c>
      <c r="BD6" s="209">
        <v>6.7</v>
      </c>
      <c r="BE6" s="210">
        <v>4</v>
      </c>
      <c r="BF6" s="210"/>
      <c r="BG6" s="211">
        <f t="shared" si="27"/>
        <v>4</v>
      </c>
      <c r="BH6" s="209">
        <f t="shared" si="28"/>
        <v>5.4</v>
      </c>
      <c r="BI6" s="209" t="str">
        <f t="shared" si="29"/>
        <v>-</v>
      </c>
      <c r="BJ6" s="348">
        <f t="shared" si="30"/>
        <v>5.4</v>
      </c>
      <c r="BK6" s="209">
        <f t="shared" si="31"/>
        <v>5.4</v>
      </c>
      <c r="BL6" s="209">
        <v>8</v>
      </c>
      <c r="BM6" s="215">
        <v>6</v>
      </c>
      <c r="BN6" s="215"/>
      <c r="BO6" s="211">
        <f aca="true" t="shared" si="131" ref="BO6:BO18">IF(ISBLANK(BN6),BM6,BM6&amp;"/"&amp;BN6)</f>
        <v>6</v>
      </c>
      <c r="BP6" s="209">
        <f aca="true" t="shared" si="132" ref="BP6:BP18">ROUND((BL6+BM6)/2,1)</f>
        <v>7</v>
      </c>
      <c r="BQ6" s="209" t="str">
        <f aca="true" t="shared" si="133" ref="BQ6:BQ18">IF(ISNUMBER(BN6),ROUND((BL6+BN6)/2,1),"-")</f>
        <v>-</v>
      </c>
      <c r="BR6" s="348">
        <f aca="true" t="shared" si="134" ref="BR6:BR18">MAX(BP6:BQ6)</f>
        <v>7</v>
      </c>
      <c r="BS6" s="209">
        <f aca="true" t="shared" si="135" ref="BS6:BS18">IF(BP6&gt;=5,BP6,IF(BQ6&gt;=5,BP6&amp;"/"&amp;BQ6,BP6&amp;"/"&amp;BQ6))</f>
        <v>7</v>
      </c>
      <c r="BT6" s="209"/>
      <c r="BU6" s="209"/>
      <c r="BV6" s="348"/>
      <c r="BW6" s="209"/>
      <c r="BX6" s="209">
        <v>5</v>
      </c>
      <c r="BY6" s="210">
        <v>6</v>
      </c>
      <c r="BZ6" s="210"/>
      <c r="CA6" s="211">
        <f aca="true" t="shared" si="136" ref="CA6:CA28">IF(ISBLANK(BZ6),BY6,BY6&amp;"/"&amp;BZ6)</f>
        <v>6</v>
      </c>
      <c r="CB6" s="209">
        <f aca="true" t="shared" si="137" ref="CB6:CB28">ROUND((BX6+BY6)/2,1)</f>
        <v>5.5</v>
      </c>
      <c r="CC6" s="209" t="str">
        <f aca="true" t="shared" si="138" ref="CC6:CC28">IF(ISNUMBER(BZ6),ROUND((BX6+BZ6)/2,1),"-")</f>
        <v>-</v>
      </c>
      <c r="CD6" s="348">
        <f aca="true" t="shared" si="139" ref="CD6:CD28">MAX(CB6:CC6)</f>
        <v>5.5</v>
      </c>
      <c r="CE6" s="209">
        <f t="shared" si="32"/>
        <v>5.5</v>
      </c>
      <c r="CF6" s="209">
        <v>7</v>
      </c>
      <c r="CG6" s="210">
        <v>6</v>
      </c>
      <c r="CH6" s="210"/>
      <c r="CI6" s="211">
        <f t="shared" si="33"/>
        <v>6</v>
      </c>
      <c r="CJ6" s="209">
        <f t="shared" si="34"/>
        <v>6.5</v>
      </c>
      <c r="CK6" s="209" t="str">
        <f t="shared" si="35"/>
        <v>-</v>
      </c>
      <c r="CL6" s="348">
        <f t="shared" si="36"/>
        <v>6.5</v>
      </c>
      <c r="CM6" s="209">
        <f t="shared" si="37"/>
        <v>6.5</v>
      </c>
      <c r="CN6" s="209">
        <v>6.6</v>
      </c>
      <c r="CO6" s="210">
        <v>6</v>
      </c>
      <c r="CP6" s="210"/>
      <c r="CQ6" s="211">
        <f t="shared" si="38"/>
        <v>6</v>
      </c>
      <c r="CR6" s="209">
        <f t="shared" si="39"/>
        <v>6.3</v>
      </c>
      <c r="CS6" s="209" t="str">
        <f t="shared" si="40"/>
        <v>-</v>
      </c>
      <c r="CT6" s="348">
        <f t="shared" si="41"/>
        <v>6.3</v>
      </c>
      <c r="CU6" s="209">
        <f t="shared" si="42"/>
        <v>6.3</v>
      </c>
      <c r="CV6" s="209">
        <v>7</v>
      </c>
      <c r="CW6" s="210">
        <v>10</v>
      </c>
      <c r="CX6" s="210"/>
      <c r="CY6" s="211">
        <f t="shared" si="43"/>
        <v>10</v>
      </c>
      <c r="CZ6" s="209">
        <f t="shared" si="44"/>
        <v>8.5</v>
      </c>
      <c r="DA6" s="209" t="str">
        <f t="shared" si="45"/>
        <v>-</v>
      </c>
      <c r="DB6" s="348">
        <f t="shared" si="46"/>
        <v>8.5</v>
      </c>
      <c r="DC6" s="209">
        <f t="shared" si="47"/>
        <v>8.5</v>
      </c>
      <c r="DD6" s="209">
        <v>7</v>
      </c>
      <c r="DE6" s="210">
        <v>6</v>
      </c>
      <c r="DF6" s="210"/>
      <c r="DG6" s="211">
        <f t="shared" si="48"/>
        <v>6</v>
      </c>
      <c r="DH6" s="209">
        <f t="shared" si="49"/>
        <v>6.5</v>
      </c>
      <c r="DI6" s="209" t="str">
        <f t="shared" si="50"/>
        <v>-</v>
      </c>
      <c r="DJ6" s="348">
        <f t="shared" si="51"/>
        <v>6.5</v>
      </c>
      <c r="DK6" s="209">
        <f t="shared" si="52"/>
        <v>6.5</v>
      </c>
      <c r="DL6" s="209">
        <v>8</v>
      </c>
      <c r="DM6" s="210">
        <v>8</v>
      </c>
      <c r="DN6" s="210"/>
      <c r="DO6" s="211">
        <f t="shared" si="53"/>
        <v>8</v>
      </c>
      <c r="DP6" s="209">
        <f t="shared" si="54"/>
        <v>8</v>
      </c>
      <c r="DQ6" s="209" t="str">
        <f t="shared" si="55"/>
        <v>-</v>
      </c>
      <c r="DR6" s="348">
        <f t="shared" si="56"/>
        <v>8</v>
      </c>
      <c r="DS6" s="209">
        <f t="shared" si="57"/>
        <v>8</v>
      </c>
      <c r="DT6" s="215">
        <v>6</v>
      </c>
      <c r="DU6" s="215"/>
      <c r="DV6" s="311">
        <f aca="true" t="shared" si="140" ref="DV6:DV28">MAX(DT6,DU6)</f>
        <v>6</v>
      </c>
      <c r="DW6" s="312">
        <f aca="true" t="shared" si="141" ref="DW6:DW28">IF(DT6&gt;=5,DT6,IF(DU6&gt;=5,DT6&amp;"/"&amp;DU6,DT6&amp;"/"&amp;DU6))</f>
        <v>6</v>
      </c>
      <c r="DX6" s="215">
        <v>8</v>
      </c>
      <c r="DY6" s="215"/>
      <c r="DZ6" s="311">
        <f aca="true" t="shared" si="142" ref="DZ6:DZ28">MAX(DX6,DY6)</f>
        <v>8</v>
      </c>
      <c r="EA6" s="312">
        <f t="shared" si="58"/>
        <v>8</v>
      </c>
      <c r="EB6" s="215">
        <v>8</v>
      </c>
      <c r="EC6" s="215"/>
      <c r="ED6" s="311">
        <f t="shared" si="59"/>
        <v>8</v>
      </c>
      <c r="EE6" s="312">
        <f t="shared" si="60"/>
        <v>8</v>
      </c>
      <c r="EF6" s="311">
        <f aca="true" t="shared" si="143" ref="EF6:EF28">MIN(DV6,ED6,DZ6)</f>
        <v>6</v>
      </c>
      <c r="EG6" s="348">
        <f aca="true" t="shared" si="144" ref="EG6:EG28">ROUND(SUM(DV6,DZ6,ED6)/3,1)</f>
        <v>7.3</v>
      </c>
      <c r="EH6" s="210">
        <v>7</v>
      </c>
      <c r="EI6" s="267">
        <f aca="true" t="shared" si="145" ref="EI6:EI28">ROUND((CL6*$CM$3+CT6*$CU$3+DB6*$DC$3+DJ6*$DK$3+EH6*$EH$3+BJ6*$BK$3+BR6*$BW$3+CD6*$CE$3+EG6*$EG$3+DR6*$DS$3)/$EI$3,1)</f>
        <v>6.8</v>
      </c>
      <c r="EJ6" s="207" t="str">
        <f t="shared" si="61"/>
        <v>TBK</v>
      </c>
      <c r="EK6" s="267">
        <f aca="true" t="shared" si="146" ref="EK6:EK27">ROUND((BB6*$BB$3+EI6*$EI$3)/$EK$3,1)</f>
        <v>6.6</v>
      </c>
      <c r="EL6" s="204" t="str">
        <f t="shared" si="61"/>
        <v>TBK</v>
      </c>
      <c r="EM6" s="357">
        <v>5</v>
      </c>
      <c r="EN6" s="210">
        <v>6</v>
      </c>
      <c r="EO6" s="210"/>
      <c r="EP6" s="211">
        <f t="shared" si="62"/>
        <v>6</v>
      </c>
      <c r="EQ6" s="209">
        <f t="shared" si="63"/>
        <v>5.5</v>
      </c>
      <c r="ER6" s="209" t="str">
        <f t="shared" si="64"/>
        <v>-</v>
      </c>
      <c r="ES6" s="500">
        <f t="shared" si="65"/>
        <v>5.5</v>
      </c>
      <c r="ET6" s="209">
        <f t="shared" si="66"/>
        <v>5.5</v>
      </c>
      <c r="EU6" s="467">
        <v>6.67</v>
      </c>
      <c r="EV6" s="210">
        <v>7</v>
      </c>
      <c r="EW6" s="210"/>
      <c r="EX6" s="211">
        <f t="shared" si="67"/>
        <v>7</v>
      </c>
      <c r="EY6" s="209">
        <f t="shared" si="68"/>
        <v>6.8</v>
      </c>
      <c r="EZ6" s="209" t="str">
        <f t="shared" si="69"/>
        <v>-</v>
      </c>
      <c r="FA6" s="501">
        <f t="shared" si="70"/>
        <v>6.8</v>
      </c>
      <c r="FB6" s="209">
        <f t="shared" si="71"/>
        <v>6.8</v>
      </c>
      <c r="FC6" s="357">
        <v>7.5</v>
      </c>
      <c r="FD6" s="210">
        <v>6</v>
      </c>
      <c r="FE6" s="210"/>
      <c r="FF6" s="211">
        <f t="shared" si="72"/>
        <v>6</v>
      </c>
      <c r="FG6" s="209">
        <f t="shared" si="73"/>
        <v>6.8</v>
      </c>
      <c r="FH6" s="209" t="str">
        <f t="shared" si="74"/>
        <v>-</v>
      </c>
      <c r="FI6" s="501">
        <f t="shared" si="75"/>
        <v>6.8</v>
      </c>
      <c r="FJ6" s="209">
        <f t="shared" si="76"/>
        <v>6.8</v>
      </c>
      <c r="FK6" s="357">
        <v>7</v>
      </c>
      <c r="FL6" s="210">
        <v>3</v>
      </c>
      <c r="FM6" s="210"/>
      <c r="FN6" s="211">
        <f t="shared" si="77"/>
        <v>3</v>
      </c>
      <c r="FO6" s="209">
        <f t="shared" si="78"/>
        <v>5</v>
      </c>
      <c r="FP6" s="209" t="str">
        <f t="shared" si="79"/>
        <v>-</v>
      </c>
      <c r="FQ6" s="501">
        <f>MAX(FO6:FP6)</f>
        <v>5</v>
      </c>
      <c r="FR6" s="209">
        <f t="shared" si="80"/>
        <v>5</v>
      </c>
      <c r="FS6" s="467">
        <v>6.33</v>
      </c>
      <c r="FT6" s="210">
        <v>7</v>
      </c>
      <c r="FU6" s="210"/>
      <c r="FV6" s="211">
        <f t="shared" si="81"/>
        <v>7</v>
      </c>
      <c r="FW6" s="209">
        <f t="shared" si="82"/>
        <v>6.7</v>
      </c>
      <c r="FX6" s="209" t="str">
        <f t="shared" si="83"/>
        <v>-</v>
      </c>
      <c r="FY6" s="501">
        <f t="shared" si="84"/>
        <v>6.7</v>
      </c>
      <c r="FZ6" s="209">
        <f t="shared" si="85"/>
        <v>6.7</v>
      </c>
      <c r="GA6" s="357">
        <v>6.5</v>
      </c>
      <c r="GB6" s="210">
        <v>5</v>
      </c>
      <c r="GC6" s="210"/>
      <c r="GD6" s="211">
        <f t="shared" si="86"/>
        <v>5</v>
      </c>
      <c r="GE6" s="209">
        <f t="shared" si="87"/>
        <v>5.8</v>
      </c>
      <c r="GF6" s="209" t="str">
        <f t="shared" si="88"/>
        <v>-</v>
      </c>
      <c r="GG6" s="501">
        <f t="shared" si="89"/>
        <v>5.8</v>
      </c>
      <c r="GH6" s="209">
        <f t="shared" si="90"/>
        <v>5.8</v>
      </c>
      <c r="GI6" s="439">
        <v>7</v>
      </c>
      <c r="GJ6" s="439">
        <v>8</v>
      </c>
      <c r="GK6" s="440">
        <v>7</v>
      </c>
      <c r="GL6" s="446">
        <f t="shared" si="91"/>
        <v>6.4</v>
      </c>
      <c r="GM6" s="502" t="str">
        <f t="shared" si="92"/>
        <v>TBK</v>
      </c>
      <c r="GN6" s="357">
        <v>5.5</v>
      </c>
      <c r="GO6" s="210">
        <v>3</v>
      </c>
      <c r="GP6" s="210">
        <v>7</v>
      </c>
      <c r="GQ6" s="211" t="str">
        <f t="shared" si="93"/>
        <v>3/7</v>
      </c>
      <c r="GR6" s="209">
        <f t="shared" si="94"/>
        <v>4.3</v>
      </c>
      <c r="GS6" s="209">
        <f t="shared" si="95"/>
        <v>6.3</v>
      </c>
      <c r="GT6" s="501">
        <f t="shared" si="96"/>
        <v>6.3</v>
      </c>
      <c r="GU6" s="209" t="str">
        <f t="shared" si="97"/>
        <v>4.3/6.3</v>
      </c>
      <c r="GV6" s="357">
        <v>6.5</v>
      </c>
      <c r="GW6" s="210">
        <v>5</v>
      </c>
      <c r="GX6" s="210"/>
      <c r="GY6" s="211">
        <f t="shared" si="98"/>
        <v>5</v>
      </c>
      <c r="GZ6" s="209">
        <f t="shared" si="99"/>
        <v>5.8</v>
      </c>
      <c r="HA6" s="209" t="str">
        <f t="shared" si="100"/>
        <v>-</v>
      </c>
      <c r="HB6" s="501">
        <f t="shared" si="101"/>
        <v>5.8</v>
      </c>
      <c r="HC6" s="209">
        <f t="shared" si="102"/>
        <v>5.8</v>
      </c>
      <c r="HD6" s="357">
        <v>7.5</v>
      </c>
      <c r="HE6" s="210">
        <v>4</v>
      </c>
      <c r="HF6" s="210"/>
      <c r="HG6" s="211">
        <f t="shared" si="103"/>
        <v>4</v>
      </c>
      <c r="HH6" s="209">
        <f t="shared" si="104"/>
        <v>5.8</v>
      </c>
      <c r="HI6" s="209" t="str">
        <f t="shared" si="105"/>
        <v>-</v>
      </c>
      <c r="HJ6" s="501">
        <f t="shared" si="106"/>
        <v>5.8</v>
      </c>
      <c r="HK6" s="209">
        <f t="shared" si="107"/>
        <v>5.8</v>
      </c>
      <c r="HL6" s="357">
        <v>7</v>
      </c>
      <c r="HM6" s="210">
        <v>6</v>
      </c>
      <c r="HN6" s="210"/>
      <c r="HO6" s="211">
        <f t="shared" si="108"/>
        <v>6</v>
      </c>
      <c r="HP6" s="209">
        <f t="shared" si="109"/>
        <v>6.5</v>
      </c>
      <c r="HQ6" s="209" t="str">
        <f t="shared" si="110"/>
        <v>-</v>
      </c>
      <c r="HR6" s="501">
        <f t="shared" si="111"/>
        <v>6.5</v>
      </c>
      <c r="HS6" s="209">
        <f t="shared" si="112"/>
        <v>6.5</v>
      </c>
      <c r="HT6" s="357">
        <v>5.5</v>
      </c>
      <c r="HU6" s="210">
        <v>3</v>
      </c>
      <c r="HV6" s="210">
        <v>6</v>
      </c>
      <c r="HW6" s="211" t="str">
        <f t="shared" si="113"/>
        <v>3/6</v>
      </c>
      <c r="HX6" s="209">
        <f t="shared" si="114"/>
        <v>4.3</v>
      </c>
      <c r="HY6" s="209">
        <f t="shared" si="115"/>
        <v>5.8</v>
      </c>
      <c r="HZ6" s="501">
        <f t="shared" si="116"/>
        <v>5.8</v>
      </c>
      <c r="IA6" s="209" t="str">
        <f t="shared" si="117"/>
        <v>4.3/5.8</v>
      </c>
      <c r="IB6" s="493">
        <v>7</v>
      </c>
      <c r="IC6" s="439">
        <v>7</v>
      </c>
      <c r="ID6" s="439">
        <v>7</v>
      </c>
      <c r="IE6" s="510">
        <v>5</v>
      </c>
      <c r="IF6" s="444">
        <f t="shared" si="118"/>
        <v>5.9</v>
      </c>
      <c r="IG6" s="445" t="str">
        <f t="shared" si="119"/>
        <v>TB</v>
      </c>
      <c r="IH6" s="446">
        <f t="shared" si="120"/>
        <v>6.2</v>
      </c>
      <c r="II6" s="442" t="str">
        <f t="shared" si="121"/>
        <v>TBK</v>
      </c>
      <c r="IJ6" s="267">
        <f t="shared" si="122"/>
        <v>6.4</v>
      </c>
      <c r="IK6" s="506" t="str">
        <f t="shared" si="123"/>
        <v>TBK</v>
      </c>
      <c r="IL6" s="439">
        <v>6</v>
      </c>
      <c r="IM6" s="439">
        <v>7.5</v>
      </c>
      <c r="IN6" s="439">
        <v>6.5</v>
      </c>
      <c r="IO6" s="440">
        <f>ROUND(SUM(IL6:IN6)/3,1)</f>
        <v>6.7</v>
      </c>
      <c r="IP6" s="267">
        <f t="shared" si="124"/>
        <v>6.6</v>
      </c>
      <c r="IQ6" s="442" t="str">
        <f t="shared" si="125"/>
        <v>TBK</v>
      </c>
      <c r="IR6" s="590"/>
    </row>
    <row r="7" spans="1:252" s="16" customFormat="1" ht="26.25" customHeight="1">
      <c r="A7" s="277">
        <f aca="true" t="shared" si="147" ref="A7:A29">A6+1</f>
        <v>3</v>
      </c>
      <c r="B7" s="135" t="s">
        <v>122</v>
      </c>
      <c r="C7" s="136" t="s">
        <v>123</v>
      </c>
      <c r="D7" s="137" t="s">
        <v>77</v>
      </c>
      <c r="E7" s="171">
        <v>8.2</v>
      </c>
      <c r="F7" s="168">
        <v>2</v>
      </c>
      <c r="G7" s="168"/>
      <c r="H7" s="169">
        <f t="shared" si="126"/>
        <v>2</v>
      </c>
      <c r="I7" s="171">
        <f t="shared" si="127"/>
        <v>5.1</v>
      </c>
      <c r="J7" s="171" t="str">
        <f t="shared" si="128"/>
        <v>-</v>
      </c>
      <c r="K7" s="372">
        <f t="shared" si="129"/>
        <v>5.1</v>
      </c>
      <c r="L7" s="209">
        <f t="shared" si="130"/>
        <v>5.1</v>
      </c>
      <c r="M7" s="209">
        <v>7.5</v>
      </c>
      <c r="N7" s="210">
        <v>8</v>
      </c>
      <c r="O7" s="210"/>
      <c r="P7" s="211">
        <f t="shared" si="0"/>
        <v>8</v>
      </c>
      <c r="Q7" s="209">
        <f t="shared" si="1"/>
        <v>7.8</v>
      </c>
      <c r="R7" s="209" t="str">
        <f t="shared" si="2"/>
        <v>-</v>
      </c>
      <c r="S7" s="348">
        <f t="shared" si="3"/>
        <v>7.8</v>
      </c>
      <c r="T7" s="209">
        <f t="shared" si="4"/>
        <v>7.8</v>
      </c>
      <c r="U7" s="209">
        <v>8</v>
      </c>
      <c r="V7" s="210">
        <v>5</v>
      </c>
      <c r="W7" s="210"/>
      <c r="X7" s="211">
        <f t="shared" si="5"/>
        <v>5</v>
      </c>
      <c r="Y7" s="209">
        <f t="shared" si="6"/>
        <v>6.5</v>
      </c>
      <c r="Z7" s="209" t="str">
        <f t="shared" si="7"/>
        <v>-</v>
      </c>
      <c r="AA7" s="348">
        <f t="shared" si="8"/>
        <v>6.5</v>
      </c>
      <c r="AB7" s="209">
        <f t="shared" si="9"/>
        <v>6.5</v>
      </c>
      <c r="AC7" s="209">
        <v>6.7</v>
      </c>
      <c r="AD7" s="210">
        <v>6</v>
      </c>
      <c r="AE7" s="210"/>
      <c r="AF7" s="211">
        <f t="shared" si="10"/>
        <v>6</v>
      </c>
      <c r="AG7" s="209">
        <f t="shared" si="11"/>
        <v>6.4</v>
      </c>
      <c r="AH7" s="209" t="str">
        <f t="shared" si="12"/>
        <v>-</v>
      </c>
      <c r="AI7" s="348">
        <f t="shared" si="13"/>
        <v>6.4</v>
      </c>
      <c r="AJ7" s="209">
        <f t="shared" si="14"/>
        <v>6.4</v>
      </c>
      <c r="AK7" s="209">
        <v>8.5</v>
      </c>
      <c r="AL7" s="210">
        <v>8</v>
      </c>
      <c r="AM7" s="210"/>
      <c r="AN7" s="211">
        <f t="shared" si="15"/>
        <v>8</v>
      </c>
      <c r="AO7" s="209">
        <f t="shared" si="16"/>
        <v>8.3</v>
      </c>
      <c r="AP7" s="209" t="str">
        <f t="shared" si="17"/>
        <v>-</v>
      </c>
      <c r="AQ7" s="348">
        <f t="shared" si="18"/>
        <v>8.3</v>
      </c>
      <c r="AR7" s="209">
        <f t="shared" si="19"/>
        <v>8.3</v>
      </c>
      <c r="AS7" s="209">
        <v>5.7</v>
      </c>
      <c r="AT7" s="210">
        <v>8</v>
      </c>
      <c r="AU7" s="210"/>
      <c r="AV7" s="211">
        <f t="shared" si="20"/>
        <v>8</v>
      </c>
      <c r="AW7" s="209">
        <f t="shared" si="21"/>
        <v>6.9</v>
      </c>
      <c r="AX7" s="209" t="str">
        <f t="shared" si="22"/>
        <v>-</v>
      </c>
      <c r="AY7" s="348">
        <f t="shared" si="23"/>
        <v>6.9</v>
      </c>
      <c r="AZ7" s="209">
        <f t="shared" si="24"/>
        <v>6.9</v>
      </c>
      <c r="BA7" s="215">
        <v>6</v>
      </c>
      <c r="BB7" s="225">
        <f t="shared" si="25"/>
        <v>6.6</v>
      </c>
      <c r="BC7" s="226" t="str">
        <f t="shared" si="26"/>
        <v>TBK</v>
      </c>
      <c r="BD7" s="209">
        <v>6.3</v>
      </c>
      <c r="BE7" s="210">
        <v>3</v>
      </c>
      <c r="BF7" s="210">
        <v>5</v>
      </c>
      <c r="BG7" s="211" t="str">
        <f t="shared" si="27"/>
        <v>3/5</v>
      </c>
      <c r="BH7" s="209">
        <f t="shared" si="28"/>
        <v>4.7</v>
      </c>
      <c r="BI7" s="209">
        <f t="shared" si="29"/>
        <v>5.7</v>
      </c>
      <c r="BJ7" s="348">
        <f t="shared" si="30"/>
        <v>5.7</v>
      </c>
      <c r="BK7" s="209" t="str">
        <f t="shared" si="31"/>
        <v>4.7/5.7</v>
      </c>
      <c r="BL7" s="209">
        <v>7</v>
      </c>
      <c r="BM7" s="215">
        <v>6</v>
      </c>
      <c r="BN7" s="215"/>
      <c r="BO7" s="211">
        <f t="shared" si="131"/>
        <v>6</v>
      </c>
      <c r="BP7" s="209">
        <f t="shared" si="132"/>
        <v>6.5</v>
      </c>
      <c r="BQ7" s="209" t="str">
        <f t="shared" si="133"/>
        <v>-</v>
      </c>
      <c r="BR7" s="348">
        <f t="shared" si="134"/>
        <v>6.5</v>
      </c>
      <c r="BS7" s="209">
        <f t="shared" si="135"/>
        <v>6.5</v>
      </c>
      <c r="BT7" s="209"/>
      <c r="BU7" s="209"/>
      <c r="BV7" s="348"/>
      <c r="BW7" s="209"/>
      <c r="BX7" s="209">
        <v>8.5</v>
      </c>
      <c r="BY7" s="210">
        <v>10</v>
      </c>
      <c r="BZ7" s="210"/>
      <c r="CA7" s="211">
        <f t="shared" si="136"/>
        <v>10</v>
      </c>
      <c r="CB7" s="209">
        <f t="shared" si="137"/>
        <v>9.3</v>
      </c>
      <c r="CC7" s="209" t="str">
        <f t="shared" si="138"/>
        <v>-</v>
      </c>
      <c r="CD7" s="348">
        <f t="shared" si="139"/>
        <v>9.3</v>
      </c>
      <c r="CE7" s="209">
        <f t="shared" si="32"/>
        <v>9.3</v>
      </c>
      <c r="CF7" s="209">
        <v>6.5</v>
      </c>
      <c r="CG7" s="210">
        <v>7</v>
      </c>
      <c r="CH7" s="210"/>
      <c r="CI7" s="211">
        <f t="shared" si="33"/>
        <v>7</v>
      </c>
      <c r="CJ7" s="209">
        <f t="shared" si="34"/>
        <v>6.8</v>
      </c>
      <c r="CK7" s="209" t="str">
        <f t="shared" si="35"/>
        <v>-</v>
      </c>
      <c r="CL7" s="348">
        <f t="shared" si="36"/>
        <v>6.8</v>
      </c>
      <c r="CM7" s="209">
        <f t="shared" si="37"/>
        <v>6.8</v>
      </c>
      <c r="CN7" s="209">
        <v>6.4</v>
      </c>
      <c r="CO7" s="210">
        <v>6</v>
      </c>
      <c r="CP7" s="210"/>
      <c r="CQ7" s="211">
        <f t="shared" si="38"/>
        <v>6</v>
      </c>
      <c r="CR7" s="209">
        <f t="shared" si="39"/>
        <v>6.2</v>
      </c>
      <c r="CS7" s="209" t="str">
        <f t="shared" si="40"/>
        <v>-</v>
      </c>
      <c r="CT7" s="348">
        <f t="shared" si="41"/>
        <v>6.2</v>
      </c>
      <c r="CU7" s="209">
        <f t="shared" si="42"/>
        <v>6.2</v>
      </c>
      <c r="CV7" s="209">
        <v>6.75</v>
      </c>
      <c r="CW7" s="210">
        <v>6</v>
      </c>
      <c r="CX7" s="210"/>
      <c r="CY7" s="211">
        <f t="shared" si="43"/>
        <v>6</v>
      </c>
      <c r="CZ7" s="209">
        <f t="shared" si="44"/>
        <v>6.4</v>
      </c>
      <c r="DA7" s="209" t="str">
        <f t="shared" si="45"/>
        <v>-</v>
      </c>
      <c r="DB7" s="348">
        <f t="shared" si="46"/>
        <v>6.4</v>
      </c>
      <c r="DC7" s="209">
        <f t="shared" si="47"/>
        <v>6.4</v>
      </c>
      <c r="DD7" s="209">
        <v>7</v>
      </c>
      <c r="DE7" s="210">
        <v>8</v>
      </c>
      <c r="DF7" s="210"/>
      <c r="DG7" s="211">
        <f t="shared" si="48"/>
        <v>8</v>
      </c>
      <c r="DH7" s="209">
        <f t="shared" si="49"/>
        <v>7.5</v>
      </c>
      <c r="DI7" s="209" t="str">
        <f t="shared" si="50"/>
        <v>-</v>
      </c>
      <c r="DJ7" s="348">
        <f t="shared" si="51"/>
        <v>7.5</v>
      </c>
      <c r="DK7" s="209">
        <f t="shared" si="52"/>
        <v>7.5</v>
      </c>
      <c r="DL7" s="209">
        <v>8.8</v>
      </c>
      <c r="DM7" s="210">
        <v>9</v>
      </c>
      <c r="DN7" s="210"/>
      <c r="DO7" s="211">
        <f t="shared" si="53"/>
        <v>9</v>
      </c>
      <c r="DP7" s="209">
        <f t="shared" si="54"/>
        <v>8.9</v>
      </c>
      <c r="DQ7" s="209" t="str">
        <f t="shared" si="55"/>
        <v>-</v>
      </c>
      <c r="DR7" s="348">
        <f t="shared" si="56"/>
        <v>8.9</v>
      </c>
      <c r="DS7" s="209">
        <f t="shared" si="57"/>
        <v>8.9</v>
      </c>
      <c r="DT7" s="214">
        <v>5</v>
      </c>
      <c r="DU7" s="214"/>
      <c r="DV7" s="311">
        <f t="shared" si="140"/>
        <v>5</v>
      </c>
      <c r="DW7" s="312">
        <f t="shared" si="141"/>
        <v>5</v>
      </c>
      <c r="DX7" s="215">
        <v>6</v>
      </c>
      <c r="DY7" s="214"/>
      <c r="DZ7" s="311">
        <f t="shared" si="142"/>
        <v>6</v>
      </c>
      <c r="EA7" s="312">
        <f t="shared" si="58"/>
        <v>6</v>
      </c>
      <c r="EB7" s="215">
        <v>7</v>
      </c>
      <c r="EC7" s="215"/>
      <c r="ED7" s="311">
        <f t="shared" si="59"/>
        <v>7</v>
      </c>
      <c r="EE7" s="312">
        <f t="shared" si="60"/>
        <v>7</v>
      </c>
      <c r="EF7" s="311">
        <f t="shared" si="143"/>
        <v>5</v>
      </c>
      <c r="EG7" s="348">
        <f t="shared" si="144"/>
        <v>6</v>
      </c>
      <c r="EH7" s="210">
        <v>7</v>
      </c>
      <c r="EI7" s="267">
        <f t="shared" si="145"/>
        <v>6.8</v>
      </c>
      <c r="EJ7" s="207" t="str">
        <f t="shared" si="61"/>
        <v>TBK</v>
      </c>
      <c r="EK7" s="267">
        <f t="shared" si="146"/>
        <v>6.7</v>
      </c>
      <c r="EL7" s="204" t="str">
        <f t="shared" si="61"/>
        <v>TBK</v>
      </c>
      <c r="EM7" s="357">
        <v>8.5</v>
      </c>
      <c r="EN7" s="210">
        <v>8</v>
      </c>
      <c r="EO7" s="210"/>
      <c r="EP7" s="211">
        <f t="shared" si="62"/>
        <v>8</v>
      </c>
      <c r="EQ7" s="209">
        <f t="shared" si="63"/>
        <v>8.3</v>
      </c>
      <c r="ER7" s="209" t="str">
        <f t="shared" si="64"/>
        <v>-</v>
      </c>
      <c r="ES7" s="500">
        <f t="shared" si="65"/>
        <v>8.3</v>
      </c>
      <c r="ET7" s="209">
        <f t="shared" si="66"/>
        <v>8.3</v>
      </c>
      <c r="EU7" s="467">
        <v>7</v>
      </c>
      <c r="EV7" s="210">
        <v>8</v>
      </c>
      <c r="EW7" s="210"/>
      <c r="EX7" s="211">
        <f t="shared" si="67"/>
        <v>8</v>
      </c>
      <c r="EY7" s="209">
        <f t="shared" si="68"/>
        <v>7.5</v>
      </c>
      <c r="EZ7" s="209" t="str">
        <f t="shared" si="69"/>
        <v>-</v>
      </c>
      <c r="FA7" s="501">
        <f t="shared" si="70"/>
        <v>7.5</v>
      </c>
      <c r="FB7" s="209">
        <f t="shared" si="71"/>
        <v>7.5</v>
      </c>
      <c r="FC7" s="357">
        <v>7.5</v>
      </c>
      <c r="FD7" s="210">
        <v>4</v>
      </c>
      <c r="FE7" s="210"/>
      <c r="FF7" s="211">
        <f t="shared" si="72"/>
        <v>4</v>
      </c>
      <c r="FG7" s="209">
        <f t="shared" si="73"/>
        <v>5.8</v>
      </c>
      <c r="FH7" s="209" t="str">
        <f t="shared" si="74"/>
        <v>-</v>
      </c>
      <c r="FI7" s="501">
        <f t="shared" si="75"/>
        <v>5.8</v>
      </c>
      <c r="FJ7" s="209">
        <f t="shared" si="76"/>
        <v>5.8</v>
      </c>
      <c r="FK7" s="357">
        <v>7</v>
      </c>
      <c r="FL7" s="210">
        <v>4</v>
      </c>
      <c r="FM7" s="210"/>
      <c r="FN7" s="211">
        <f t="shared" si="77"/>
        <v>4</v>
      </c>
      <c r="FO7" s="209">
        <f t="shared" si="78"/>
        <v>5.5</v>
      </c>
      <c r="FP7" s="209" t="str">
        <f t="shared" si="79"/>
        <v>-</v>
      </c>
      <c r="FQ7" s="501">
        <f>MAX(FO7:FP7)</f>
        <v>5.5</v>
      </c>
      <c r="FR7" s="209">
        <f t="shared" si="80"/>
        <v>5.5</v>
      </c>
      <c r="FS7" s="467">
        <v>6</v>
      </c>
      <c r="FT7" s="210">
        <v>4</v>
      </c>
      <c r="FU7" s="210"/>
      <c r="FV7" s="211">
        <f t="shared" si="81"/>
        <v>4</v>
      </c>
      <c r="FW7" s="209">
        <f t="shared" si="82"/>
        <v>5</v>
      </c>
      <c r="FX7" s="209" t="str">
        <f t="shared" si="83"/>
        <v>-</v>
      </c>
      <c r="FY7" s="501">
        <f t="shared" si="84"/>
        <v>5</v>
      </c>
      <c r="FZ7" s="209">
        <f t="shared" si="85"/>
        <v>5</v>
      </c>
      <c r="GA7" s="357">
        <v>7.5</v>
      </c>
      <c r="GB7" s="210">
        <v>4</v>
      </c>
      <c r="GC7" s="210"/>
      <c r="GD7" s="211">
        <f t="shared" si="86"/>
        <v>4</v>
      </c>
      <c r="GE7" s="209">
        <f t="shared" si="87"/>
        <v>5.8</v>
      </c>
      <c r="GF7" s="209" t="str">
        <f t="shared" si="88"/>
        <v>-</v>
      </c>
      <c r="GG7" s="501">
        <f t="shared" si="89"/>
        <v>5.8</v>
      </c>
      <c r="GH7" s="209">
        <f t="shared" si="90"/>
        <v>5.8</v>
      </c>
      <c r="GI7" s="439">
        <v>6</v>
      </c>
      <c r="GJ7" s="439">
        <v>7</v>
      </c>
      <c r="GK7" s="440">
        <v>6.2</v>
      </c>
      <c r="GL7" s="446">
        <f t="shared" si="91"/>
        <v>6.4</v>
      </c>
      <c r="GM7" s="502" t="str">
        <f t="shared" si="92"/>
        <v>TBK</v>
      </c>
      <c r="GN7" s="357">
        <v>5.5</v>
      </c>
      <c r="GO7" s="210">
        <v>2</v>
      </c>
      <c r="GP7" s="210">
        <v>5</v>
      </c>
      <c r="GQ7" s="211" t="str">
        <f t="shared" si="93"/>
        <v>2/5</v>
      </c>
      <c r="GR7" s="209">
        <f t="shared" si="94"/>
        <v>3.8</v>
      </c>
      <c r="GS7" s="209">
        <f t="shared" si="95"/>
        <v>5.3</v>
      </c>
      <c r="GT7" s="501">
        <f t="shared" si="96"/>
        <v>5.3</v>
      </c>
      <c r="GU7" s="209" t="str">
        <f t="shared" si="97"/>
        <v>3.8/5.3</v>
      </c>
      <c r="GV7" s="357">
        <v>8</v>
      </c>
      <c r="GW7" s="210">
        <v>6</v>
      </c>
      <c r="GX7" s="210"/>
      <c r="GY7" s="211">
        <f t="shared" si="98"/>
        <v>6</v>
      </c>
      <c r="GZ7" s="209">
        <f t="shared" si="99"/>
        <v>7</v>
      </c>
      <c r="HA7" s="209" t="str">
        <f t="shared" si="100"/>
        <v>-</v>
      </c>
      <c r="HB7" s="501">
        <f t="shared" si="101"/>
        <v>7</v>
      </c>
      <c r="HC7" s="209">
        <f t="shared" si="102"/>
        <v>7</v>
      </c>
      <c r="HD7" s="357">
        <v>8</v>
      </c>
      <c r="HE7" s="210">
        <v>5</v>
      </c>
      <c r="HF7" s="210"/>
      <c r="HG7" s="211">
        <f t="shared" si="103"/>
        <v>5</v>
      </c>
      <c r="HH7" s="209">
        <f t="shared" si="104"/>
        <v>6.5</v>
      </c>
      <c r="HI7" s="209" t="str">
        <f t="shared" si="105"/>
        <v>-</v>
      </c>
      <c r="HJ7" s="501">
        <f t="shared" si="106"/>
        <v>6.5</v>
      </c>
      <c r="HK7" s="209">
        <f t="shared" si="107"/>
        <v>6.5</v>
      </c>
      <c r="HL7" s="357">
        <v>6</v>
      </c>
      <c r="HM7" s="210">
        <v>8</v>
      </c>
      <c r="HN7" s="210"/>
      <c r="HO7" s="211">
        <f t="shared" si="108"/>
        <v>8</v>
      </c>
      <c r="HP7" s="209">
        <f t="shared" si="109"/>
        <v>7</v>
      </c>
      <c r="HQ7" s="209" t="str">
        <f t="shared" si="110"/>
        <v>-</v>
      </c>
      <c r="HR7" s="501">
        <f t="shared" si="111"/>
        <v>7</v>
      </c>
      <c r="HS7" s="209">
        <f t="shared" si="112"/>
        <v>7</v>
      </c>
      <c r="HT7" s="357">
        <v>6.5</v>
      </c>
      <c r="HU7" s="210">
        <v>4</v>
      </c>
      <c r="HV7" s="210"/>
      <c r="HW7" s="211">
        <f t="shared" si="113"/>
        <v>4</v>
      </c>
      <c r="HX7" s="209">
        <f t="shared" si="114"/>
        <v>5.3</v>
      </c>
      <c r="HY7" s="209" t="str">
        <f t="shared" si="115"/>
        <v>-</v>
      </c>
      <c r="HZ7" s="501">
        <f t="shared" si="116"/>
        <v>5.3</v>
      </c>
      <c r="IA7" s="209">
        <f t="shared" si="117"/>
        <v>5.3</v>
      </c>
      <c r="IB7" s="493">
        <v>7</v>
      </c>
      <c r="IC7" s="439">
        <v>7</v>
      </c>
      <c r="ID7" s="439">
        <v>9</v>
      </c>
      <c r="IE7" s="510">
        <v>6.9</v>
      </c>
      <c r="IF7" s="444">
        <f t="shared" si="118"/>
        <v>6.6</v>
      </c>
      <c r="IG7" s="445" t="str">
        <f t="shared" si="119"/>
        <v>TBK</v>
      </c>
      <c r="IH7" s="446">
        <f t="shared" si="120"/>
        <v>6.5</v>
      </c>
      <c r="II7" s="442" t="str">
        <f t="shared" si="121"/>
        <v>TBK</v>
      </c>
      <c r="IJ7" s="267">
        <f t="shared" si="122"/>
        <v>6.6</v>
      </c>
      <c r="IK7" s="506" t="str">
        <f t="shared" si="123"/>
        <v>TBK</v>
      </c>
      <c r="IL7" s="439">
        <v>7</v>
      </c>
      <c r="IM7" s="439">
        <v>7.5</v>
      </c>
      <c r="IN7" s="439">
        <v>6</v>
      </c>
      <c r="IO7" s="440">
        <f>ROUND(SUM(IL7:IN7)/3,1)</f>
        <v>6.8</v>
      </c>
      <c r="IP7" s="267">
        <f t="shared" si="124"/>
        <v>6.7</v>
      </c>
      <c r="IQ7" s="442" t="str">
        <f t="shared" si="125"/>
        <v>TBK</v>
      </c>
      <c r="IR7" s="590"/>
    </row>
    <row r="8" spans="1:252" s="16" customFormat="1" ht="26.25" customHeight="1">
      <c r="A8" s="277">
        <f t="shared" si="147"/>
        <v>4</v>
      </c>
      <c r="B8" s="135" t="s">
        <v>130</v>
      </c>
      <c r="C8" s="136" t="s">
        <v>269</v>
      </c>
      <c r="D8" s="137" t="s">
        <v>81</v>
      </c>
      <c r="E8" s="171">
        <v>5.2</v>
      </c>
      <c r="F8" s="168">
        <v>3</v>
      </c>
      <c r="G8" s="168">
        <v>6</v>
      </c>
      <c r="H8" s="169" t="str">
        <f t="shared" si="126"/>
        <v>3/6</v>
      </c>
      <c r="I8" s="171">
        <f t="shared" si="127"/>
        <v>4.1</v>
      </c>
      <c r="J8" s="171">
        <f t="shared" si="128"/>
        <v>5.6</v>
      </c>
      <c r="K8" s="372">
        <f t="shared" si="129"/>
        <v>5.6</v>
      </c>
      <c r="L8" s="209" t="str">
        <f t="shared" si="130"/>
        <v>4.1/5.6</v>
      </c>
      <c r="M8" s="209">
        <v>4.5</v>
      </c>
      <c r="N8" s="210">
        <v>3</v>
      </c>
      <c r="O8" s="210">
        <v>1</v>
      </c>
      <c r="P8" s="211" t="str">
        <f t="shared" si="0"/>
        <v>3/1</v>
      </c>
      <c r="Q8" s="209">
        <f t="shared" si="1"/>
        <v>3.8</v>
      </c>
      <c r="R8" s="209">
        <f t="shared" si="2"/>
        <v>2.8</v>
      </c>
      <c r="S8" s="348">
        <v>8.5</v>
      </c>
      <c r="T8" s="348" t="s">
        <v>292</v>
      </c>
      <c r="U8" s="209">
        <v>2.3</v>
      </c>
      <c r="V8" s="210">
        <v>3</v>
      </c>
      <c r="W8" s="210">
        <v>8</v>
      </c>
      <c r="X8" s="211" t="str">
        <f t="shared" si="5"/>
        <v>3/8</v>
      </c>
      <c r="Y8" s="209">
        <f t="shared" si="6"/>
        <v>2.7</v>
      </c>
      <c r="Z8" s="209">
        <f t="shared" si="7"/>
        <v>5.2</v>
      </c>
      <c r="AA8" s="348">
        <f t="shared" si="8"/>
        <v>5.2</v>
      </c>
      <c r="AB8" s="209" t="str">
        <f t="shared" si="9"/>
        <v>2.7/5.2</v>
      </c>
      <c r="AC8" s="209">
        <v>6.7</v>
      </c>
      <c r="AD8" s="210">
        <v>3</v>
      </c>
      <c r="AE8" s="210">
        <v>4</v>
      </c>
      <c r="AF8" s="211" t="str">
        <f t="shared" si="10"/>
        <v>3/4</v>
      </c>
      <c r="AG8" s="209">
        <f t="shared" si="11"/>
        <v>4.9</v>
      </c>
      <c r="AH8" s="209">
        <f t="shared" si="12"/>
        <v>5.4</v>
      </c>
      <c r="AI8" s="348">
        <f t="shared" si="13"/>
        <v>5.4</v>
      </c>
      <c r="AJ8" s="209" t="str">
        <f t="shared" si="14"/>
        <v>4.9/5.4</v>
      </c>
      <c r="AK8" s="209">
        <v>6</v>
      </c>
      <c r="AL8" s="210">
        <v>10</v>
      </c>
      <c r="AM8" s="210"/>
      <c r="AN8" s="211">
        <f t="shared" si="15"/>
        <v>10</v>
      </c>
      <c r="AO8" s="209">
        <f t="shared" si="16"/>
        <v>8</v>
      </c>
      <c r="AP8" s="209" t="str">
        <f t="shared" si="17"/>
        <v>-</v>
      </c>
      <c r="AQ8" s="348">
        <f t="shared" si="18"/>
        <v>8</v>
      </c>
      <c r="AR8" s="209">
        <f t="shared" si="19"/>
        <v>8</v>
      </c>
      <c r="AS8" s="209">
        <v>5.3</v>
      </c>
      <c r="AT8" s="210">
        <v>7</v>
      </c>
      <c r="AU8" s="210"/>
      <c r="AV8" s="211">
        <f t="shared" si="20"/>
        <v>7</v>
      </c>
      <c r="AW8" s="209">
        <f t="shared" si="21"/>
        <v>6.2</v>
      </c>
      <c r="AX8" s="209" t="str">
        <f t="shared" si="22"/>
        <v>-</v>
      </c>
      <c r="AY8" s="348">
        <f t="shared" si="23"/>
        <v>6.2</v>
      </c>
      <c r="AZ8" s="209">
        <f t="shared" si="24"/>
        <v>6.2</v>
      </c>
      <c r="BA8" s="215">
        <v>5</v>
      </c>
      <c r="BB8" s="225">
        <f t="shared" si="25"/>
        <v>6.1</v>
      </c>
      <c r="BC8" s="226" t="str">
        <f t="shared" si="26"/>
        <v>TBK</v>
      </c>
      <c r="BD8" s="209">
        <v>7.3</v>
      </c>
      <c r="BE8" s="210">
        <v>4</v>
      </c>
      <c r="BF8" s="210"/>
      <c r="BG8" s="211">
        <f t="shared" si="27"/>
        <v>4</v>
      </c>
      <c r="BH8" s="209">
        <f t="shared" si="28"/>
        <v>5.7</v>
      </c>
      <c r="BI8" s="209" t="str">
        <f t="shared" si="29"/>
        <v>-</v>
      </c>
      <c r="BJ8" s="348">
        <f t="shared" si="30"/>
        <v>5.7</v>
      </c>
      <c r="BK8" s="209">
        <f t="shared" si="31"/>
        <v>5.7</v>
      </c>
      <c r="BL8" s="209">
        <v>5.5</v>
      </c>
      <c r="BM8" s="215">
        <v>7</v>
      </c>
      <c r="BN8" s="215"/>
      <c r="BO8" s="211">
        <f t="shared" si="131"/>
        <v>7</v>
      </c>
      <c r="BP8" s="209">
        <f t="shared" si="132"/>
        <v>6.3</v>
      </c>
      <c r="BQ8" s="209" t="str">
        <f t="shared" si="133"/>
        <v>-</v>
      </c>
      <c r="BR8" s="348">
        <f t="shared" si="134"/>
        <v>6.3</v>
      </c>
      <c r="BS8" s="209">
        <f t="shared" si="135"/>
        <v>6.3</v>
      </c>
      <c r="BT8" s="209"/>
      <c r="BU8" s="209"/>
      <c r="BV8" s="348"/>
      <c r="BW8" s="209"/>
      <c r="BX8" s="209">
        <v>8.5</v>
      </c>
      <c r="BY8" s="210">
        <v>10</v>
      </c>
      <c r="BZ8" s="210"/>
      <c r="CA8" s="211">
        <f t="shared" si="136"/>
        <v>10</v>
      </c>
      <c r="CB8" s="209">
        <f t="shared" si="137"/>
        <v>9.3</v>
      </c>
      <c r="CC8" s="209" t="str">
        <f t="shared" si="138"/>
        <v>-</v>
      </c>
      <c r="CD8" s="348">
        <f t="shared" si="139"/>
        <v>9.3</v>
      </c>
      <c r="CE8" s="209">
        <f t="shared" si="32"/>
        <v>9.3</v>
      </c>
      <c r="CF8" s="209">
        <v>7</v>
      </c>
      <c r="CG8" s="210">
        <v>2</v>
      </c>
      <c r="CH8" s="210">
        <v>5</v>
      </c>
      <c r="CI8" s="211" t="str">
        <f t="shared" si="33"/>
        <v>2/5</v>
      </c>
      <c r="CJ8" s="209">
        <f t="shared" si="34"/>
        <v>4.5</v>
      </c>
      <c r="CK8" s="209">
        <f t="shared" si="35"/>
        <v>6</v>
      </c>
      <c r="CL8" s="348">
        <f t="shared" si="36"/>
        <v>6</v>
      </c>
      <c r="CM8" s="209" t="str">
        <f t="shared" si="37"/>
        <v>4.5/6</v>
      </c>
      <c r="CN8" s="209">
        <v>5.8</v>
      </c>
      <c r="CO8" s="210">
        <v>7</v>
      </c>
      <c r="CP8" s="210"/>
      <c r="CQ8" s="211">
        <f t="shared" si="38"/>
        <v>7</v>
      </c>
      <c r="CR8" s="209">
        <f t="shared" si="39"/>
        <v>6.4</v>
      </c>
      <c r="CS8" s="209" t="str">
        <f t="shared" si="40"/>
        <v>-</v>
      </c>
      <c r="CT8" s="348">
        <f t="shared" si="41"/>
        <v>6.4</v>
      </c>
      <c r="CU8" s="209">
        <f t="shared" si="42"/>
        <v>6.4</v>
      </c>
      <c r="CV8" s="209">
        <v>6.75</v>
      </c>
      <c r="CW8" s="210">
        <v>3</v>
      </c>
      <c r="CX8" s="210">
        <v>6</v>
      </c>
      <c r="CY8" s="211" t="str">
        <f t="shared" si="43"/>
        <v>3/6</v>
      </c>
      <c r="CZ8" s="209">
        <f t="shared" si="44"/>
        <v>4.9</v>
      </c>
      <c r="DA8" s="209">
        <f t="shared" si="45"/>
        <v>6.4</v>
      </c>
      <c r="DB8" s="348">
        <f t="shared" si="46"/>
        <v>6.4</v>
      </c>
      <c r="DC8" s="209" t="str">
        <f t="shared" si="47"/>
        <v>4.9/6.4</v>
      </c>
      <c r="DD8" s="209">
        <v>5</v>
      </c>
      <c r="DE8" s="210">
        <v>5</v>
      </c>
      <c r="DF8" s="210"/>
      <c r="DG8" s="211">
        <f t="shared" si="48"/>
        <v>5</v>
      </c>
      <c r="DH8" s="209">
        <f t="shared" si="49"/>
        <v>5</v>
      </c>
      <c r="DI8" s="209" t="str">
        <f t="shared" si="50"/>
        <v>-</v>
      </c>
      <c r="DJ8" s="348">
        <f t="shared" si="51"/>
        <v>5</v>
      </c>
      <c r="DK8" s="209">
        <f t="shared" si="52"/>
        <v>5</v>
      </c>
      <c r="DL8" s="209">
        <v>6.6</v>
      </c>
      <c r="DM8" s="210">
        <v>10</v>
      </c>
      <c r="DN8" s="210"/>
      <c r="DO8" s="211">
        <f t="shared" si="53"/>
        <v>10</v>
      </c>
      <c r="DP8" s="209">
        <f t="shared" si="54"/>
        <v>8.3</v>
      </c>
      <c r="DQ8" s="209" t="str">
        <f t="shared" si="55"/>
        <v>-</v>
      </c>
      <c r="DR8" s="348">
        <f t="shared" si="56"/>
        <v>8.3</v>
      </c>
      <c r="DS8" s="209">
        <f t="shared" si="57"/>
        <v>8.3</v>
      </c>
      <c r="DT8" s="214">
        <v>3</v>
      </c>
      <c r="DU8" s="214">
        <v>6</v>
      </c>
      <c r="DV8" s="311">
        <f t="shared" si="140"/>
        <v>6</v>
      </c>
      <c r="DW8" s="312" t="str">
        <f t="shared" si="141"/>
        <v>3/6</v>
      </c>
      <c r="DX8" s="215">
        <v>5</v>
      </c>
      <c r="DY8" s="214"/>
      <c r="DZ8" s="311">
        <f t="shared" si="142"/>
        <v>5</v>
      </c>
      <c r="EA8" s="312">
        <f t="shared" si="58"/>
        <v>5</v>
      </c>
      <c r="EB8" s="215">
        <v>6</v>
      </c>
      <c r="EC8" s="215"/>
      <c r="ED8" s="311">
        <f t="shared" si="59"/>
        <v>6</v>
      </c>
      <c r="EE8" s="312">
        <f t="shared" si="60"/>
        <v>6</v>
      </c>
      <c r="EF8" s="311">
        <f t="shared" si="143"/>
        <v>5</v>
      </c>
      <c r="EG8" s="348">
        <f t="shared" si="144"/>
        <v>5.7</v>
      </c>
      <c r="EH8" s="210">
        <v>7</v>
      </c>
      <c r="EI8" s="267">
        <f t="shared" si="145"/>
        <v>6.6</v>
      </c>
      <c r="EJ8" s="207" t="str">
        <f t="shared" si="61"/>
        <v>TBK</v>
      </c>
      <c r="EK8" s="267">
        <f t="shared" si="146"/>
        <v>6.4</v>
      </c>
      <c r="EL8" s="204" t="str">
        <f t="shared" si="61"/>
        <v>TBK</v>
      </c>
      <c r="EM8" s="357">
        <v>5</v>
      </c>
      <c r="EN8" s="210">
        <v>8</v>
      </c>
      <c r="EO8" s="210"/>
      <c r="EP8" s="211">
        <f t="shared" si="62"/>
        <v>8</v>
      </c>
      <c r="EQ8" s="209">
        <f t="shared" si="63"/>
        <v>6.5</v>
      </c>
      <c r="ER8" s="209" t="str">
        <f t="shared" si="64"/>
        <v>-</v>
      </c>
      <c r="ES8" s="500">
        <f t="shared" si="65"/>
        <v>6.5</v>
      </c>
      <c r="ET8" s="209">
        <f t="shared" si="66"/>
        <v>6.5</v>
      </c>
      <c r="EU8" s="467">
        <v>7</v>
      </c>
      <c r="EV8" s="210">
        <v>6</v>
      </c>
      <c r="EW8" s="210"/>
      <c r="EX8" s="211">
        <f t="shared" si="67"/>
        <v>6</v>
      </c>
      <c r="EY8" s="209">
        <f t="shared" si="68"/>
        <v>6.5</v>
      </c>
      <c r="EZ8" s="209" t="str">
        <f t="shared" si="69"/>
        <v>-</v>
      </c>
      <c r="FA8" s="501">
        <f t="shared" si="70"/>
        <v>6.5</v>
      </c>
      <c r="FB8" s="209">
        <f t="shared" si="71"/>
        <v>6.5</v>
      </c>
      <c r="FC8" s="357">
        <v>7.5</v>
      </c>
      <c r="FD8" s="210">
        <v>4</v>
      </c>
      <c r="FE8" s="210"/>
      <c r="FF8" s="211">
        <f t="shared" si="72"/>
        <v>4</v>
      </c>
      <c r="FG8" s="209">
        <f t="shared" si="73"/>
        <v>5.8</v>
      </c>
      <c r="FH8" s="209" t="str">
        <f t="shared" si="74"/>
        <v>-</v>
      </c>
      <c r="FI8" s="501">
        <f t="shared" si="75"/>
        <v>5.8</v>
      </c>
      <c r="FJ8" s="209">
        <f t="shared" si="76"/>
        <v>5.8</v>
      </c>
      <c r="FK8" s="357">
        <v>4.5</v>
      </c>
      <c r="FL8" s="210">
        <v>5</v>
      </c>
      <c r="FM8" s="210">
        <v>3</v>
      </c>
      <c r="FN8" s="211" t="str">
        <f t="shared" si="77"/>
        <v>5/3</v>
      </c>
      <c r="FO8" s="209">
        <f t="shared" si="78"/>
        <v>4.8</v>
      </c>
      <c r="FP8" s="209">
        <f t="shared" si="79"/>
        <v>3.8</v>
      </c>
      <c r="FQ8" s="501">
        <v>6.5</v>
      </c>
      <c r="FR8" s="348" t="s">
        <v>451</v>
      </c>
      <c r="FS8" s="467">
        <v>6.33</v>
      </c>
      <c r="FT8" s="210">
        <v>4</v>
      </c>
      <c r="FU8" s="210"/>
      <c r="FV8" s="211">
        <f t="shared" si="81"/>
        <v>4</v>
      </c>
      <c r="FW8" s="209">
        <f t="shared" si="82"/>
        <v>5.2</v>
      </c>
      <c r="FX8" s="209" t="str">
        <f t="shared" si="83"/>
        <v>-</v>
      </c>
      <c r="FY8" s="501">
        <f t="shared" si="84"/>
        <v>5.2</v>
      </c>
      <c r="FZ8" s="209">
        <f t="shared" si="85"/>
        <v>5.2</v>
      </c>
      <c r="GA8" s="357">
        <v>4.5</v>
      </c>
      <c r="GB8" s="210">
        <v>4</v>
      </c>
      <c r="GC8" s="210">
        <v>7</v>
      </c>
      <c r="GD8" s="211" t="str">
        <f t="shared" si="86"/>
        <v>4/7</v>
      </c>
      <c r="GE8" s="209">
        <f t="shared" si="87"/>
        <v>4.3</v>
      </c>
      <c r="GF8" s="209">
        <f t="shared" si="88"/>
        <v>5.8</v>
      </c>
      <c r="GG8" s="501">
        <f t="shared" si="89"/>
        <v>5.8</v>
      </c>
      <c r="GH8" s="209" t="str">
        <f t="shared" si="90"/>
        <v>4.3/5.8</v>
      </c>
      <c r="GI8" s="439">
        <v>7</v>
      </c>
      <c r="GJ8" s="439">
        <v>7</v>
      </c>
      <c r="GK8" s="440">
        <v>7.4</v>
      </c>
      <c r="GL8" s="446">
        <f t="shared" si="91"/>
        <v>6.4</v>
      </c>
      <c r="GM8" s="502" t="str">
        <f t="shared" si="92"/>
        <v>TBK</v>
      </c>
      <c r="GN8" s="357">
        <v>6.5</v>
      </c>
      <c r="GO8" s="210">
        <v>3</v>
      </c>
      <c r="GP8" s="210">
        <v>5</v>
      </c>
      <c r="GQ8" s="211" t="str">
        <f t="shared" si="93"/>
        <v>3/5</v>
      </c>
      <c r="GR8" s="209">
        <f t="shared" si="94"/>
        <v>4.8</v>
      </c>
      <c r="GS8" s="209">
        <f t="shared" si="95"/>
        <v>5.8</v>
      </c>
      <c r="GT8" s="501">
        <f t="shared" si="96"/>
        <v>5.8</v>
      </c>
      <c r="GU8" s="209" t="str">
        <f t="shared" si="97"/>
        <v>4.8/5.8</v>
      </c>
      <c r="GV8" s="357">
        <v>3.5</v>
      </c>
      <c r="GW8" s="210">
        <v>4</v>
      </c>
      <c r="GX8" s="210">
        <v>9</v>
      </c>
      <c r="GY8" s="211" t="str">
        <f t="shared" si="98"/>
        <v>4/9</v>
      </c>
      <c r="GZ8" s="209">
        <f t="shared" si="99"/>
        <v>3.8</v>
      </c>
      <c r="HA8" s="209">
        <f t="shared" si="100"/>
        <v>6.3</v>
      </c>
      <c r="HB8" s="501">
        <f t="shared" si="101"/>
        <v>6.3</v>
      </c>
      <c r="HC8" s="209" t="str">
        <f t="shared" si="102"/>
        <v>3.8/6.3</v>
      </c>
      <c r="HD8" s="357">
        <v>6.5</v>
      </c>
      <c r="HE8" s="210">
        <v>6</v>
      </c>
      <c r="HF8" s="210"/>
      <c r="HG8" s="211">
        <f t="shared" si="103"/>
        <v>6</v>
      </c>
      <c r="HH8" s="209">
        <f t="shared" si="104"/>
        <v>6.3</v>
      </c>
      <c r="HI8" s="209" t="str">
        <f t="shared" si="105"/>
        <v>-</v>
      </c>
      <c r="HJ8" s="501">
        <f t="shared" si="106"/>
        <v>6.3</v>
      </c>
      <c r="HK8" s="209">
        <f t="shared" si="107"/>
        <v>6.3</v>
      </c>
      <c r="HL8" s="357">
        <v>6.5</v>
      </c>
      <c r="HM8" s="210">
        <v>8</v>
      </c>
      <c r="HN8" s="210"/>
      <c r="HO8" s="211">
        <f t="shared" si="108"/>
        <v>8</v>
      </c>
      <c r="HP8" s="209">
        <f t="shared" si="109"/>
        <v>7.3</v>
      </c>
      <c r="HQ8" s="209" t="str">
        <f t="shared" si="110"/>
        <v>-</v>
      </c>
      <c r="HR8" s="501">
        <f t="shared" si="111"/>
        <v>7.3</v>
      </c>
      <c r="HS8" s="209">
        <f t="shared" si="112"/>
        <v>7.3</v>
      </c>
      <c r="HT8" s="357">
        <v>7</v>
      </c>
      <c r="HU8" s="210">
        <v>5</v>
      </c>
      <c r="HV8" s="210"/>
      <c r="HW8" s="211">
        <f t="shared" si="113"/>
        <v>5</v>
      </c>
      <c r="HX8" s="209">
        <f t="shared" si="114"/>
        <v>6</v>
      </c>
      <c r="HY8" s="209" t="str">
        <f t="shared" si="115"/>
        <v>-</v>
      </c>
      <c r="HZ8" s="501">
        <f t="shared" si="116"/>
        <v>6</v>
      </c>
      <c r="IA8" s="209">
        <f t="shared" si="117"/>
        <v>6</v>
      </c>
      <c r="IB8" s="493">
        <v>6</v>
      </c>
      <c r="IC8" s="439">
        <v>7</v>
      </c>
      <c r="ID8" s="439">
        <v>7</v>
      </c>
      <c r="IE8" s="510">
        <v>6.6</v>
      </c>
      <c r="IF8" s="444">
        <f t="shared" si="118"/>
        <v>6.5</v>
      </c>
      <c r="IG8" s="445" t="str">
        <f t="shared" si="119"/>
        <v>TBK</v>
      </c>
      <c r="IH8" s="446">
        <f t="shared" si="120"/>
        <v>6.4</v>
      </c>
      <c r="II8" s="442" t="str">
        <f t="shared" si="121"/>
        <v>TBK</v>
      </c>
      <c r="IJ8" s="267">
        <f t="shared" si="122"/>
        <v>6.4</v>
      </c>
      <c r="IK8" s="506" t="str">
        <f t="shared" si="123"/>
        <v>TBK</v>
      </c>
      <c r="IL8" s="439">
        <v>5</v>
      </c>
      <c r="IM8" s="439">
        <v>7</v>
      </c>
      <c r="IN8" s="439">
        <v>5.5</v>
      </c>
      <c r="IO8" s="440">
        <f>ROUND(SUM(IL8:IN8)/3,1)</f>
        <v>5.8</v>
      </c>
      <c r="IP8" s="267">
        <f t="shared" si="124"/>
        <v>6.1</v>
      </c>
      <c r="IQ8" s="442" t="str">
        <f t="shared" si="125"/>
        <v>TBK</v>
      </c>
      <c r="IR8" s="590"/>
    </row>
    <row r="9" spans="1:252" s="16" customFormat="1" ht="26.25" customHeight="1">
      <c r="A9" s="277">
        <f t="shared" si="147"/>
        <v>5</v>
      </c>
      <c r="B9" s="135" t="s">
        <v>131</v>
      </c>
      <c r="C9" s="136" t="s">
        <v>132</v>
      </c>
      <c r="D9" s="137" t="s">
        <v>246</v>
      </c>
      <c r="E9" s="171">
        <v>6.2</v>
      </c>
      <c r="F9" s="168">
        <v>3</v>
      </c>
      <c r="G9" s="168">
        <v>2</v>
      </c>
      <c r="H9" s="169" t="str">
        <f t="shared" si="126"/>
        <v>3/2</v>
      </c>
      <c r="I9" s="171">
        <f t="shared" si="127"/>
        <v>4.6</v>
      </c>
      <c r="J9" s="171">
        <f t="shared" si="128"/>
        <v>4.1</v>
      </c>
      <c r="K9" s="372">
        <v>7.5</v>
      </c>
      <c r="L9" s="348" t="s">
        <v>320</v>
      </c>
      <c r="M9" s="209">
        <v>7</v>
      </c>
      <c r="N9" s="210">
        <v>8</v>
      </c>
      <c r="O9" s="210"/>
      <c r="P9" s="211">
        <f t="shared" si="0"/>
        <v>8</v>
      </c>
      <c r="Q9" s="209">
        <f t="shared" si="1"/>
        <v>7.5</v>
      </c>
      <c r="R9" s="209" t="str">
        <f t="shared" si="2"/>
        <v>-</v>
      </c>
      <c r="S9" s="348">
        <f t="shared" si="3"/>
        <v>7.5</v>
      </c>
      <c r="T9" s="209">
        <f t="shared" si="4"/>
        <v>7.5</v>
      </c>
      <c r="U9" s="209">
        <v>8.3</v>
      </c>
      <c r="V9" s="210">
        <v>9</v>
      </c>
      <c r="W9" s="210"/>
      <c r="X9" s="211">
        <f t="shared" si="5"/>
        <v>9</v>
      </c>
      <c r="Y9" s="209">
        <f t="shared" si="6"/>
        <v>8.7</v>
      </c>
      <c r="Z9" s="209" t="str">
        <f t="shared" si="7"/>
        <v>-</v>
      </c>
      <c r="AA9" s="348">
        <f t="shared" si="8"/>
        <v>8.7</v>
      </c>
      <c r="AB9" s="209">
        <f t="shared" si="9"/>
        <v>8.7</v>
      </c>
      <c r="AC9" s="209">
        <v>7.3</v>
      </c>
      <c r="AD9" s="210">
        <v>3</v>
      </c>
      <c r="AE9" s="210"/>
      <c r="AF9" s="211">
        <f t="shared" si="10"/>
        <v>3</v>
      </c>
      <c r="AG9" s="209">
        <f t="shared" si="11"/>
        <v>5.2</v>
      </c>
      <c r="AH9" s="209" t="str">
        <f t="shared" si="12"/>
        <v>-</v>
      </c>
      <c r="AI9" s="348">
        <f t="shared" si="13"/>
        <v>5.2</v>
      </c>
      <c r="AJ9" s="209">
        <f t="shared" si="14"/>
        <v>5.2</v>
      </c>
      <c r="AK9" s="209">
        <v>6</v>
      </c>
      <c r="AL9" s="210">
        <v>6</v>
      </c>
      <c r="AM9" s="210"/>
      <c r="AN9" s="211">
        <f t="shared" si="15"/>
        <v>6</v>
      </c>
      <c r="AO9" s="209">
        <f t="shared" si="16"/>
        <v>6</v>
      </c>
      <c r="AP9" s="209" t="str">
        <f t="shared" si="17"/>
        <v>-</v>
      </c>
      <c r="AQ9" s="348">
        <f t="shared" si="18"/>
        <v>6</v>
      </c>
      <c r="AR9" s="209">
        <f t="shared" si="19"/>
        <v>6</v>
      </c>
      <c r="AS9" s="209">
        <v>6</v>
      </c>
      <c r="AT9" s="210">
        <v>4</v>
      </c>
      <c r="AU9" s="210"/>
      <c r="AV9" s="211">
        <f t="shared" si="20"/>
        <v>4</v>
      </c>
      <c r="AW9" s="209">
        <f t="shared" si="21"/>
        <v>5</v>
      </c>
      <c r="AX9" s="209" t="str">
        <f t="shared" si="22"/>
        <v>-</v>
      </c>
      <c r="AY9" s="348">
        <f t="shared" si="23"/>
        <v>5</v>
      </c>
      <c r="AZ9" s="209">
        <f t="shared" si="24"/>
        <v>5</v>
      </c>
      <c r="BA9" s="215">
        <v>7</v>
      </c>
      <c r="BB9" s="225">
        <f t="shared" si="25"/>
        <v>6.5</v>
      </c>
      <c r="BC9" s="226" t="str">
        <f t="shared" si="26"/>
        <v>TBK</v>
      </c>
      <c r="BD9" s="209">
        <v>6.7</v>
      </c>
      <c r="BE9" s="210">
        <v>4</v>
      </c>
      <c r="BF9" s="210"/>
      <c r="BG9" s="211">
        <f t="shared" si="27"/>
        <v>4</v>
      </c>
      <c r="BH9" s="209">
        <f t="shared" si="28"/>
        <v>5.4</v>
      </c>
      <c r="BI9" s="209" t="str">
        <f t="shared" si="29"/>
        <v>-</v>
      </c>
      <c r="BJ9" s="348">
        <f t="shared" si="30"/>
        <v>5.4</v>
      </c>
      <c r="BK9" s="209">
        <f t="shared" si="31"/>
        <v>5.4</v>
      </c>
      <c r="BL9" s="209">
        <v>6.5</v>
      </c>
      <c r="BM9" s="215">
        <v>5</v>
      </c>
      <c r="BN9" s="215"/>
      <c r="BO9" s="211">
        <f t="shared" si="131"/>
        <v>5</v>
      </c>
      <c r="BP9" s="209">
        <f t="shared" si="132"/>
        <v>5.8</v>
      </c>
      <c r="BQ9" s="209" t="str">
        <f t="shared" si="133"/>
        <v>-</v>
      </c>
      <c r="BR9" s="348">
        <f t="shared" si="134"/>
        <v>5.8</v>
      </c>
      <c r="BS9" s="209">
        <f t="shared" si="135"/>
        <v>5.8</v>
      </c>
      <c r="BT9" s="209"/>
      <c r="BU9" s="209"/>
      <c r="BV9" s="348"/>
      <c r="BW9" s="209"/>
      <c r="BX9" s="209">
        <v>8</v>
      </c>
      <c r="BY9" s="210">
        <v>6</v>
      </c>
      <c r="BZ9" s="210"/>
      <c r="CA9" s="211">
        <f t="shared" si="136"/>
        <v>6</v>
      </c>
      <c r="CB9" s="209">
        <f t="shared" si="137"/>
        <v>7</v>
      </c>
      <c r="CC9" s="209" t="str">
        <f t="shared" si="138"/>
        <v>-</v>
      </c>
      <c r="CD9" s="348">
        <f t="shared" si="139"/>
        <v>7</v>
      </c>
      <c r="CE9" s="209">
        <f t="shared" si="32"/>
        <v>7</v>
      </c>
      <c r="CF9" s="209">
        <v>6.5</v>
      </c>
      <c r="CG9" s="210">
        <v>8</v>
      </c>
      <c r="CH9" s="210"/>
      <c r="CI9" s="211">
        <f t="shared" si="33"/>
        <v>8</v>
      </c>
      <c r="CJ9" s="209">
        <f t="shared" si="34"/>
        <v>7.3</v>
      </c>
      <c r="CK9" s="209" t="str">
        <f t="shared" si="35"/>
        <v>-</v>
      </c>
      <c r="CL9" s="348">
        <f t="shared" si="36"/>
        <v>7.3</v>
      </c>
      <c r="CM9" s="209">
        <f t="shared" si="37"/>
        <v>7.3</v>
      </c>
      <c r="CN9" s="209">
        <v>6</v>
      </c>
      <c r="CO9" s="210">
        <v>5</v>
      </c>
      <c r="CP9" s="210"/>
      <c r="CQ9" s="211">
        <f t="shared" si="38"/>
        <v>5</v>
      </c>
      <c r="CR9" s="209">
        <f t="shared" si="39"/>
        <v>5.5</v>
      </c>
      <c r="CS9" s="209" t="str">
        <f t="shared" si="40"/>
        <v>-</v>
      </c>
      <c r="CT9" s="348">
        <f t="shared" si="41"/>
        <v>5.5</v>
      </c>
      <c r="CU9" s="209">
        <f t="shared" si="42"/>
        <v>5.5</v>
      </c>
      <c r="CV9" s="209">
        <v>7.5</v>
      </c>
      <c r="CW9" s="210">
        <v>6</v>
      </c>
      <c r="CX9" s="210"/>
      <c r="CY9" s="211">
        <f t="shared" si="43"/>
        <v>6</v>
      </c>
      <c r="CZ9" s="209">
        <f t="shared" si="44"/>
        <v>6.8</v>
      </c>
      <c r="DA9" s="209" t="str">
        <f t="shared" si="45"/>
        <v>-</v>
      </c>
      <c r="DB9" s="348">
        <f t="shared" si="46"/>
        <v>6.8</v>
      </c>
      <c r="DC9" s="209">
        <f t="shared" si="47"/>
        <v>6.8</v>
      </c>
      <c r="DD9" s="209">
        <v>5</v>
      </c>
      <c r="DE9" s="210">
        <v>2</v>
      </c>
      <c r="DF9" s="210">
        <v>5</v>
      </c>
      <c r="DG9" s="211" t="str">
        <f t="shared" si="48"/>
        <v>2/5</v>
      </c>
      <c r="DH9" s="209">
        <f t="shared" si="49"/>
        <v>3.5</v>
      </c>
      <c r="DI9" s="209">
        <f t="shared" si="50"/>
        <v>5</v>
      </c>
      <c r="DJ9" s="348">
        <f t="shared" si="51"/>
        <v>5</v>
      </c>
      <c r="DK9" s="209" t="str">
        <f t="shared" si="52"/>
        <v>3.5/5</v>
      </c>
      <c r="DL9" s="209">
        <v>8.2</v>
      </c>
      <c r="DM9" s="210">
        <v>6</v>
      </c>
      <c r="DN9" s="210"/>
      <c r="DO9" s="211">
        <f t="shared" si="53"/>
        <v>6</v>
      </c>
      <c r="DP9" s="209">
        <f t="shared" si="54"/>
        <v>7.1</v>
      </c>
      <c r="DQ9" s="209" t="str">
        <f t="shared" si="55"/>
        <v>-</v>
      </c>
      <c r="DR9" s="348">
        <f t="shared" si="56"/>
        <v>7.1</v>
      </c>
      <c r="DS9" s="209">
        <f t="shared" si="57"/>
        <v>7.1</v>
      </c>
      <c r="DT9" s="214">
        <v>5</v>
      </c>
      <c r="DU9" s="214"/>
      <c r="DV9" s="311">
        <f t="shared" si="140"/>
        <v>5</v>
      </c>
      <c r="DW9" s="312">
        <f t="shared" si="141"/>
        <v>5</v>
      </c>
      <c r="DX9" s="214">
        <v>0</v>
      </c>
      <c r="DY9" s="214">
        <v>7</v>
      </c>
      <c r="DZ9" s="311">
        <f t="shared" si="142"/>
        <v>7</v>
      </c>
      <c r="EA9" s="312" t="str">
        <f t="shared" si="58"/>
        <v>0/7</v>
      </c>
      <c r="EB9" s="214">
        <v>8</v>
      </c>
      <c r="EC9" s="214"/>
      <c r="ED9" s="311">
        <f t="shared" si="59"/>
        <v>8</v>
      </c>
      <c r="EE9" s="312">
        <f t="shared" si="60"/>
        <v>8</v>
      </c>
      <c r="EF9" s="311">
        <f t="shared" si="143"/>
        <v>5</v>
      </c>
      <c r="EG9" s="348">
        <f t="shared" si="144"/>
        <v>6.7</v>
      </c>
      <c r="EH9" s="210">
        <v>8</v>
      </c>
      <c r="EI9" s="267">
        <f t="shared" si="145"/>
        <v>6.2</v>
      </c>
      <c r="EJ9" s="207" t="str">
        <f t="shared" si="61"/>
        <v>TBK</v>
      </c>
      <c r="EK9" s="267">
        <f t="shared" si="146"/>
        <v>6.3</v>
      </c>
      <c r="EL9" s="204" t="str">
        <f t="shared" si="61"/>
        <v>TBK</v>
      </c>
      <c r="EM9" s="357">
        <v>7.5</v>
      </c>
      <c r="EN9" s="210">
        <v>5</v>
      </c>
      <c r="EO9" s="210"/>
      <c r="EP9" s="211">
        <f t="shared" si="62"/>
        <v>5</v>
      </c>
      <c r="EQ9" s="209">
        <f t="shared" si="63"/>
        <v>6.3</v>
      </c>
      <c r="ER9" s="209" t="str">
        <f t="shared" si="64"/>
        <v>-</v>
      </c>
      <c r="ES9" s="500">
        <f t="shared" si="65"/>
        <v>6.3</v>
      </c>
      <c r="ET9" s="209">
        <f t="shared" si="66"/>
        <v>6.3</v>
      </c>
      <c r="EU9" s="467">
        <v>7.67</v>
      </c>
      <c r="EV9" s="210">
        <v>2</v>
      </c>
      <c r="EW9" s="210">
        <v>6</v>
      </c>
      <c r="EX9" s="211" t="str">
        <f t="shared" si="67"/>
        <v>2/6</v>
      </c>
      <c r="EY9" s="209">
        <f t="shared" si="68"/>
        <v>4.8</v>
      </c>
      <c r="EZ9" s="209">
        <f t="shared" si="69"/>
        <v>6.8</v>
      </c>
      <c r="FA9" s="501">
        <f t="shared" si="70"/>
        <v>6.8</v>
      </c>
      <c r="FB9" s="209" t="str">
        <f t="shared" si="71"/>
        <v>4.8/6.8</v>
      </c>
      <c r="FC9" s="357">
        <v>7.5</v>
      </c>
      <c r="FD9" s="210">
        <v>7</v>
      </c>
      <c r="FE9" s="210"/>
      <c r="FF9" s="211">
        <f t="shared" si="72"/>
        <v>7</v>
      </c>
      <c r="FG9" s="209">
        <f t="shared" si="73"/>
        <v>7.3</v>
      </c>
      <c r="FH9" s="209" t="str">
        <f t="shared" si="74"/>
        <v>-</v>
      </c>
      <c r="FI9" s="501">
        <f t="shared" si="75"/>
        <v>7.3</v>
      </c>
      <c r="FJ9" s="209">
        <f t="shared" si="76"/>
        <v>7.3</v>
      </c>
      <c r="FK9" s="357">
        <v>6.5</v>
      </c>
      <c r="FL9" s="210">
        <v>5</v>
      </c>
      <c r="FM9" s="210"/>
      <c r="FN9" s="211">
        <f t="shared" si="77"/>
        <v>5</v>
      </c>
      <c r="FO9" s="209">
        <f t="shared" si="78"/>
        <v>5.8</v>
      </c>
      <c r="FP9" s="209" t="str">
        <f t="shared" si="79"/>
        <v>-</v>
      </c>
      <c r="FQ9" s="501">
        <f>MAX(FO9:FP9)</f>
        <v>5.8</v>
      </c>
      <c r="FR9" s="209">
        <f t="shared" si="80"/>
        <v>5.8</v>
      </c>
      <c r="FS9" s="467">
        <v>6.67</v>
      </c>
      <c r="FT9" s="210">
        <v>6</v>
      </c>
      <c r="FU9" s="210"/>
      <c r="FV9" s="211">
        <f t="shared" si="81"/>
        <v>6</v>
      </c>
      <c r="FW9" s="209">
        <f t="shared" si="82"/>
        <v>6.3</v>
      </c>
      <c r="FX9" s="209" t="str">
        <f t="shared" si="83"/>
        <v>-</v>
      </c>
      <c r="FY9" s="501">
        <f t="shared" si="84"/>
        <v>6.3</v>
      </c>
      <c r="FZ9" s="209">
        <f t="shared" si="85"/>
        <v>6.3</v>
      </c>
      <c r="GA9" s="357">
        <v>5.5</v>
      </c>
      <c r="GB9" s="210">
        <v>7</v>
      </c>
      <c r="GC9" s="210"/>
      <c r="GD9" s="211">
        <f t="shared" si="86"/>
        <v>7</v>
      </c>
      <c r="GE9" s="209">
        <f t="shared" si="87"/>
        <v>6.3</v>
      </c>
      <c r="GF9" s="209" t="str">
        <f t="shared" si="88"/>
        <v>-</v>
      </c>
      <c r="GG9" s="501">
        <f t="shared" si="89"/>
        <v>6.3</v>
      </c>
      <c r="GH9" s="209">
        <f t="shared" si="90"/>
        <v>6.3</v>
      </c>
      <c r="GI9" s="439">
        <v>8</v>
      </c>
      <c r="GJ9" s="439">
        <v>7</v>
      </c>
      <c r="GK9" s="440">
        <v>7.8</v>
      </c>
      <c r="GL9" s="446">
        <f t="shared" si="91"/>
        <v>6.8</v>
      </c>
      <c r="GM9" s="502" t="str">
        <f t="shared" si="92"/>
        <v>TBK</v>
      </c>
      <c r="GN9" s="357">
        <v>6.5</v>
      </c>
      <c r="GO9" s="210">
        <v>4</v>
      </c>
      <c r="GP9" s="210"/>
      <c r="GQ9" s="211">
        <f t="shared" si="93"/>
        <v>4</v>
      </c>
      <c r="GR9" s="209">
        <f t="shared" si="94"/>
        <v>5.3</v>
      </c>
      <c r="GS9" s="209" t="str">
        <f t="shared" si="95"/>
        <v>-</v>
      </c>
      <c r="GT9" s="501">
        <f t="shared" si="96"/>
        <v>5.3</v>
      </c>
      <c r="GU9" s="209">
        <f t="shared" si="97"/>
        <v>5.3</v>
      </c>
      <c r="GV9" s="357">
        <v>8</v>
      </c>
      <c r="GW9" s="210">
        <v>6</v>
      </c>
      <c r="GX9" s="210"/>
      <c r="GY9" s="211">
        <f t="shared" si="98"/>
        <v>6</v>
      </c>
      <c r="GZ9" s="209">
        <f t="shared" si="99"/>
        <v>7</v>
      </c>
      <c r="HA9" s="209" t="str">
        <f t="shared" si="100"/>
        <v>-</v>
      </c>
      <c r="HB9" s="501">
        <f t="shared" si="101"/>
        <v>7</v>
      </c>
      <c r="HC9" s="209">
        <f t="shared" si="102"/>
        <v>7</v>
      </c>
      <c r="HD9" s="357">
        <v>6.5</v>
      </c>
      <c r="HE9" s="210">
        <v>6</v>
      </c>
      <c r="HF9" s="210"/>
      <c r="HG9" s="211">
        <f t="shared" si="103"/>
        <v>6</v>
      </c>
      <c r="HH9" s="209">
        <f t="shared" si="104"/>
        <v>6.3</v>
      </c>
      <c r="HI9" s="209" t="str">
        <f t="shared" si="105"/>
        <v>-</v>
      </c>
      <c r="HJ9" s="501">
        <f t="shared" si="106"/>
        <v>6.3</v>
      </c>
      <c r="HK9" s="209">
        <f t="shared" si="107"/>
        <v>6.3</v>
      </c>
      <c r="HL9" s="357">
        <v>7</v>
      </c>
      <c r="HM9" s="210">
        <v>8</v>
      </c>
      <c r="HN9" s="210"/>
      <c r="HO9" s="211">
        <f t="shared" si="108"/>
        <v>8</v>
      </c>
      <c r="HP9" s="209">
        <f t="shared" si="109"/>
        <v>7.5</v>
      </c>
      <c r="HQ9" s="209" t="str">
        <f t="shared" si="110"/>
        <v>-</v>
      </c>
      <c r="HR9" s="501">
        <f t="shared" si="111"/>
        <v>7.5</v>
      </c>
      <c r="HS9" s="209">
        <f t="shared" si="112"/>
        <v>7.5</v>
      </c>
      <c r="HT9" s="357">
        <v>6</v>
      </c>
      <c r="HU9" s="210">
        <v>6</v>
      </c>
      <c r="HV9" s="210"/>
      <c r="HW9" s="211">
        <f t="shared" si="113"/>
        <v>6</v>
      </c>
      <c r="HX9" s="209">
        <f t="shared" si="114"/>
        <v>6</v>
      </c>
      <c r="HY9" s="209" t="str">
        <f t="shared" si="115"/>
        <v>-</v>
      </c>
      <c r="HZ9" s="501">
        <f t="shared" si="116"/>
        <v>6</v>
      </c>
      <c r="IA9" s="209">
        <f t="shared" si="117"/>
        <v>6</v>
      </c>
      <c r="IB9" s="493">
        <v>6</v>
      </c>
      <c r="IC9" s="439">
        <v>8</v>
      </c>
      <c r="ID9" s="439">
        <v>7</v>
      </c>
      <c r="IE9" s="510">
        <v>8.8</v>
      </c>
      <c r="IF9" s="444">
        <f t="shared" si="118"/>
        <v>7.2</v>
      </c>
      <c r="IG9" s="445" t="str">
        <f t="shared" si="119"/>
        <v>Khá</v>
      </c>
      <c r="IH9" s="446">
        <f t="shared" si="120"/>
        <v>7</v>
      </c>
      <c r="II9" s="442" t="str">
        <f t="shared" si="121"/>
        <v>Khá</v>
      </c>
      <c r="IJ9" s="267">
        <f t="shared" si="122"/>
        <v>6.6</v>
      </c>
      <c r="IK9" s="506" t="str">
        <f t="shared" si="123"/>
        <v>TBK</v>
      </c>
      <c r="IL9" s="439">
        <v>5</v>
      </c>
      <c r="IM9" s="439">
        <v>9</v>
      </c>
      <c r="IN9" s="439">
        <v>6.5</v>
      </c>
      <c r="IO9" s="440">
        <f>ROUND(SUM(IL9:IN9)/3,1)</f>
        <v>6.8</v>
      </c>
      <c r="IP9" s="267">
        <f t="shared" si="124"/>
        <v>6.7</v>
      </c>
      <c r="IQ9" s="442" t="str">
        <f t="shared" si="125"/>
        <v>TBK</v>
      </c>
      <c r="IR9" s="590"/>
    </row>
    <row r="10" spans="1:252" s="16" customFormat="1" ht="26.25" customHeight="1">
      <c r="A10" s="277">
        <f t="shared" si="147"/>
        <v>6</v>
      </c>
      <c r="B10" s="135" t="s">
        <v>143</v>
      </c>
      <c r="C10" s="136" t="s">
        <v>144</v>
      </c>
      <c r="D10" s="137" t="s">
        <v>145</v>
      </c>
      <c r="E10" s="171">
        <v>6</v>
      </c>
      <c r="F10" s="168">
        <v>6</v>
      </c>
      <c r="G10" s="168"/>
      <c r="H10" s="169">
        <f t="shared" si="126"/>
        <v>6</v>
      </c>
      <c r="I10" s="171">
        <f t="shared" si="127"/>
        <v>6</v>
      </c>
      <c r="J10" s="171" t="str">
        <f t="shared" si="128"/>
        <v>-</v>
      </c>
      <c r="K10" s="372">
        <f t="shared" si="129"/>
        <v>6</v>
      </c>
      <c r="L10" s="209">
        <f t="shared" si="130"/>
        <v>6</v>
      </c>
      <c r="M10" s="209">
        <v>8</v>
      </c>
      <c r="N10" s="210">
        <v>8</v>
      </c>
      <c r="O10" s="210"/>
      <c r="P10" s="211">
        <f t="shared" si="0"/>
        <v>8</v>
      </c>
      <c r="Q10" s="209">
        <f t="shared" si="1"/>
        <v>8</v>
      </c>
      <c r="R10" s="209" t="str">
        <f t="shared" si="2"/>
        <v>-</v>
      </c>
      <c r="S10" s="348">
        <f t="shared" si="3"/>
        <v>8</v>
      </c>
      <c r="T10" s="209">
        <f t="shared" si="4"/>
        <v>8</v>
      </c>
      <c r="U10" s="209">
        <v>8</v>
      </c>
      <c r="V10" s="210">
        <v>9</v>
      </c>
      <c r="W10" s="210"/>
      <c r="X10" s="211">
        <f t="shared" si="5"/>
        <v>9</v>
      </c>
      <c r="Y10" s="209">
        <f t="shared" si="6"/>
        <v>8.5</v>
      </c>
      <c r="Z10" s="209" t="str">
        <f t="shared" si="7"/>
        <v>-</v>
      </c>
      <c r="AA10" s="348">
        <f t="shared" si="8"/>
        <v>8.5</v>
      </c>
      <c r="AB10" s="209">
        <f t="shared" si="9"/>
        <v>8.5</v>
      </c>
      <c r="AC10" s="209">
        <v>6.3</v>
      </c>
      <c r="AD10" s="210">
        <v>6</v>
      </c>
      <c r="AE10" s="210"/>
      <c r="AF10" s="211">
        <f t="shared" si="10"/>
        <v>6</v>
      </c>
      <c r="AG10" s="209">
        <f t="shared" si="11"/>
        <v>6.2</v>
      </c>
      <c r="AH10" s="209" t="str">
        <f t="shared" si="12"/>
        <v>-</v>
      </c>
      <c r="AI10" s="348">
        <f t="shared" si="13"/>
        <v>6.2</v>
      </c>
      <c r="AJ10" s="209">
        <f t="shared" si="14"/>
        <v>6.2</v>
      </c>
      <c r="AK10" s="209">
        <v>8</v>
      </c>
      <c r="AL10" s="210">
        <v>7</v>
      </c>
      <c r="AM10" s="210"/>
      <c r="AN10" s="211">
        <f t="shared" si="15"/>
        <v>7</v>
      </c>
      <c r="AO10" s="209">
        <f t="shared" si="16"/>
        <v>7.5</v>
      </c>
      <c r="AP10" s="209" t="str">
        <f t="shared" si="17"/>
        <v>-</v>
      </c>
      <c r="AQ10" s="348">
        <f t="shared" si="18"/>
        <v>7.5</v>
      </c>
      <c r="AR10" s="209">
        <f t="shared" si="19"/>
        <v>7.5</v>
      </c>
      <c r="AS10" s="209">
        <v>8</v>
      </c>
      <c r="AT10" s="210">
        <v>4</v>
      </c>
      <c r="AU10" s="210"/>
      <c r="AV10" s="211">
        <f t="shared" si="20"/>
        <v>4</v>
      </c>
      <c r="AW10" s="209">
        <f t="shared" si="21"/>
        <v>6</v>
      </c>
      <c r="AX10" s="209" t="str">
        <f t="shared" si="22"/>
        <v>-</v>
      </c>
      <c r="AY10" s="348">
        <f t="shared" si="23"/>
        <v>6</v>
      </c>
      <c r="AZ10" s="209">
        <f t="shared" si="24"/>
        <v>6</v>
      </c>
      <c r="BA10" s="215">
        <v>6</v>
      </c>
      <c r="BB10" s="225">
        <f t="shared" si="25"/>
        <v>6.8</v>
      </c>
      <c r="BC10" s="226" t="str">
        <f t="shared" si="26"/>
        <v>TBK</v>
      </c>
      <c r="BD10" s="209">
        <v>7.3</v>
      </c>
      <c r="BE10" s="210">
        <v>6</v>
      </c>
      <c r="BF10" s="210"/>
      <c r="BG10" s="211">
        <f t="shared" si="27"/>
        <v>6</v>
      </c>
      <c r="BH10" s="209">
        <f t="shared" si="28"/>
        <v>6.7</v>
      </c>
      <c r="BI10" s="209" t="str">
        <f t="shared" si="29"/>
        <v>-</v>
      </c>
      <c r="BJ10" s="348">
        <f t="shared" si="30"/>
        <v>6.7</v>
      </c>
      <c r="BK10" s="209">
        <f t="shared" si="31"/>
        <v>6.7</v>
      </c>
      <c r="BL10" s="209">
        <v>8.5</v>
      </c>
      <c r="BM10" s="215">
        <v>6</v>
      </c>
      <c r="BN10" s="215"/>
      <c r="BO10" s="211">
        <f t="shared" si="131"/>
        <v>6</v>
      </c>
      <c r="BP10" s="209">
        <f t="shared" si="132"/>
        <v>7.3</v>
      </c>
      <c r="BQ10" s="209" t="str">
        <f t="shared" si="133"/>
        <v>-</v>
      </c>
      <c r="BR10" s="348">
        <f t="shared" si="134"/>
        <v>7.3</v>
      </c>
      <c r="BS10" s="209">
        <f t="shared" si="135"/>
        <v>7.3</v>
      </c>
      <c r="BT10" s="209"/>
      <c r="BU10" s="209"/>
      <c r="BV10" s="348"/>
      <c r="BW10" s="209"/>
      <c r="BX10" s="209">
        <v>6</v>
      </c>
      <c r="BY10" s="210">
        <v>9</v>
      </c>
      <c r="BZ10" s="210"/>
      <c r="CA10" s="211">
        <f t="shared" si="136"/>
        <v>9</v>
      </c>
      <c r="CB10" s="209">
        <f t="shared" si="137"/>
        <v>7.5</v>
      </c>
      <c r="CC10" s="209" t="str">
        <f t="shared" si="138"/>
        <v>-</v>
      </c>
      <c r="CD10" s="348">
        <f t="shared" si="139"/>
        <v>7.5</v>
      </c>
      <c r="CE10" s="209">
        <f t="shared" si="32"/>
        <v>7.5</v>
      </c>
      <c r="CF10" s="209">
        <v>6.5</v>
      </c>
      <c r="CG10" s="210">
        <v>7</v>
      </c>
      <c r="CH10" s="210"/>
      <c r="CI10" s="211">
        <f t="shared" si="33"/>
        <v>7</v>
      </c>
      <c r="CJ10" s="209">
        <f t="shared" si="34"/>
        <v>6.8</v>
      </c>
      <c r="CK10" s="209" t="str">
        <f t="shared" si="35"/>
        <v>-</v>
      </c>
      <c r="CL10" s="348">
        <f t="shared" si="36"/>
        <v>6.8</v>
      </c>
      <c r="CM10" s="209">
        <f t="shared" si="37"/>
        <v>6.8</v>
      </c>
      <c r="CN10" s="209">
        <v>6.6</v>
      </c>
      <c r="CO10" s="210">
        <v>5</v>
      </c>
      <c r="CP10" s="210"/>
      <c r="CQ10" s="211">
        <f t="shared" si="38"/>
        <v>5</v>
      </c>
      <c r="CR10" s="209">
        <f t="shared" si="39"/>
        <v>5.8</v>
      </c>
      <c r="CS10" s="209" t="str">
        <f t="shared" si="40"/>
        <v>-</v>
      </c>
      <c r="CT10" s="348">
        <f t="shared" si="41"/>
        <v>5.8</v>
      </c>
      <c r="CU10" s="209">
        <f t="shared" si="42"/>
        <v>5.8</v>
      </c>
      <c r="CV10" s="209">
        <v>6</v>
      </c>
      <c r="CW10" s="210">
        <v>6</v>
      </c>
      <c r="CX10" s="210"/>
      <c r="CY10" s="211">
        <f t="shared" si="43"/>
        <v>6</v>
      </c>
      <c r="CZ10" s="209">
        <f t="shared" si="44"/>
        <v>6</v>
      </c>
      <c r="DA10" s="209" t="str">
        <f t="shared" si="45"/>
        <v>-</v>
      </c>
      <c r="DB10" s="348">
        <f t="shared" si="46"/>
        <v>6</v>
      </c>
      <c r="DC10" s="209">
        <f t="shared" si="47"/>
        <v>6</v>
      </c>
      <c r="DD10" s="209">
        <v>7</v>
      </c>
      <c r="DE10" s="210">
        <v>5</v>
      </c>
      <c r="DF10" s="210"/>
      <c r="DG10" s="211">
        <f t="shared" si="48"/>
        <v>5</v>
      </c>
      <c r="DH10" s="209">
        <f t="shared" si="49"/>
        <v>6</v>
      </c>
      <c r="DI10" s="209" t="str">
        <f t="shared" si="50"/>
        <v>-</v>
      </c>
      <c r="DJ10" s="348">
        <f t="shared" si="51"/>
        <v>6</v>
      </c>
      <c r="DK10" s="209">
        <f t="shared" si="52"/>
        <v>6</v>
      </c>
      <c r="DL10" s="209">
        <v>9.2</v>
      </c>
      <c r="DM10" s="210">
        <v>10</v>
      </c>
      <c r="DN10" s="210"/>
      <c r="DO10" s="211">
        <f t="shared" si="53"/>
        <v>10</v>
      </c>
      <c r="DP10" s="209">
        <f t="shared" si="54"/>
        <v>9.6</v>
      </c>
      <c r="DQ10" s="209" t="str">
        <f t="shared" si="55"/>
        <v>-</v>
      </c>
      <c r="DR10" s="348">
        <f t="shared" si="56"/>
        <v>9.6</v>
      </c>
      <c r="DS10" s="209">
        <f t="shared" si="57"/>
        <v>9.6</v>
      </c>
      <c r="DT10" s="214">
        <v>2</v>
      </c>
      <c r="DU10" s="214">
        <v>6</v>
      </c>
      <c r="DV10" s="311">
        <f t="shared" si="140"/>
        <v>6</v>
      </c>
      <c r="DW10" s="312" t="str">
        <f t="shared" si="141"/>
        <v>2/6</v>
      </c>
      <c r="DX10" s="215">
        <v>7</v>
      </c>
      <c r="DY10" s="214"/>
      <c r="DZ10" s="311">
        <f t="shared" si="142"/>
        <v>7</v>
      </c>
      <c r="EA10" s="312">
        <f t="shared" si="58"/>
        <v>7</v>
      </c>
      <c r="EB10" s="215">
        <v>8</v>
      </c>
      <c r="EC10" s="215"/>
      <c r="ED10" s="311">
        <f t="shared" si="59"/>
        <v>8</v>
      </c>
      <c r="EE10" s="312">
        <f t="shared" si="60"/>
        <v>8</v>
      </c>
      <c r="EF10" s="311">
        <f t="shared" si="143"/>
        <v>6</v>
      </c>
      <c r="EG10" s="348">
        <f t="shared" si="144"/>
        <v>7</v>
      </c>
      <c r="EH10" s="210">
        <v>6</v>
      </c>
      <c r="EI10" s="267">
        <f t="shared" si="145"/>
        <v>6.7</v>
      </c>
      <c r="EJ10" s="207" t="str">
        <f t="shared" si="61"/>
        <v>TBK</v>
      </c>
      <c r="EK10" s="267">
        <f t="shared" si="146"/>
        <v>6.7</v>
      </c>
      <c r="EL10" s="204" t="str">
        <f t="shared" si="61"/>
        <v>TBK</v>
      </c>
      <c r="EM10" s="357">
        <v>5.5</v>
      </c>
      <c r="EN10" s="210">
        <v>4</v>
      </c>
      <c r="EO10" s="210">
        <v>7</v>
      </c>
      <c r="EP10" s="211" t="str">
        <f t="shared" si="62"/>
        <v>4/7</v>
      </c>
      <c r="EQ10" s="209">
        <f t="shared" si="63"/>
        <v>4.8</v>
      </c>
      <c r="ER10" s="209">
        <f t="shared" si="64"/>
        <v>6.3</v>
      </c>
      <c r="ES10" s="500">
        <f t="shared" si="65"/>
        <v>6.3</v>
      </c>
      <c r="ET10" s="209" t="str">
        <f t="shared" si="66"/>
        <v>4.8/6.3</v>
      </c>
      <c r="EU10" s="467">
        <v>8</v>
      </c>
      <c r="EV10" s="210">
        <v>9</v>
      </c>
      <c r="EW10" s="210"/>
      <c r="EX10" s="211">
        <f t="shared" si="67"/>
        <v>9</v>
      </c>
      <c r="EY10" s="209">
        <f t="shared" si="68"/>
        <v>8.5</v>
      </c>
      <c r="EZ10" s="209" t="str">
        <f t="shared" si="69"/>
        <v>-</v>
      </c>
      <c r="FA10" s="501">
        <f t="shared" si="70"/>
        <v>8.5</v>
      </c>
      <c r="FB10" s="209">
        <f t="shared" si="71"/>
        <v>8.5</v>
      </c>
      <c r="FC10" s="357">
        <v>6.5</v>
      </c>
      <c r="FD10" s="210">
        <v>5</v>
      </c>
      <c r="FE10" s="210"/>
      <c r="FF10" s="211">
        <f t="shared" si="72"/>
        <v>5</v>
      </c>
      <c r="FG10" s="209">
        <f t="shared" si="73"/>
        <v>5.8</v>
      </c>
      <c r="FH10" s="209" t="str">
        <f t="shared" si="74"/>
        <v>-</v>
      </c>
      <c r="FI10" s="501">
        <f t="shared" si="75"/>
        <v>5.8</v>
      </c>
      <c r="FJ10" s="209">
        <f t="shared" si="76"/>
        <v>5.8</v>
      </c>
      <c r="FK10" s="357">
        <v>7</v>
      </c>
      <c r="FL10" s="210">
        <v>1</v>
      </c>
      <c r="FM10" s="210">
        <v>2</v>
      </c>
      <c r="FN10" s="211" t="str">
        <f t="shared" si="77"/>
        <v>1/2</v>
      </c>
      <c r="FO10" s="209">
        <f t="shared" si="78"/>
        <v>4</v>
      </c>
      <c r="FP10" s="209">
        <f t="shared" si="79"/>
        <v>4.5</v>
      </c>
      <c r="FQ10" s="501">
        <v>8</v>
      </c>
      <c r="FR10" s="348" t="s">
        <v>453</v>
      </c>
      <c r="FS10" s="467">
        <v>5.33</v>
      </c>
      <c r="FT10" s="210">
        <v>9</v>
      </c>
      <c r="FU10" s="210"/>
      <c r="FV10" s="211">
        <f t="shared" si="81"/>
        <v>9</v>
      </c>
      <c r="FW10" s="209">
        <f t="shared" si="82"/>
        <v>7.2</v>
      </c>
      <c r="FX10" s="209" t="str">
        <f t="shared" si="83"/>
        <v>-</v>
      </c>
      <c r="FY10" s="501">
        <f t="shared" si="84"/>
        <v>7.2</v>
      </c>
      <c r="FZ10" s="209">
        <f t="shared" si="85"/>
        <v>7.2</v>
      </c>
      <c r="GA10" s="357">
        <v>7.5</v>
      </c>
      <c r="GB10" s="210">
        <v>7</v>
      </c>
      <c r="GC10" s="210"/>
      <c r="GD10" s="211">
        <f t="shared" si="86"/>
        <v>7</v>
      </c>
      <c r="GE10" s="209">
        <f t="shared" si="87"/>
        <v>7.3</v>
      </c>
      <c r="GF10" s="209" t="str">
        <f t="shared" si="88"/>
        <v>-</v>
      </c>
      <c r="GG10" s="501">
        <f t="shared" si="89"/>
        <v>7.3</v>
      </c>
      <c r="GH10" s="209">
        <f t="shared" si="90"/>
        <v>7.3</v>
      </c>
      <c r="GI10" s="439">
        <v>8</v>
      </c>
      <c r="GJ10" s="439">
        <v>7</v>
      </c>
      <c r="GK10" s="440">
        <v>7.4</v>
      </c>
      <c r="GL10" s="446">
        <f t="shared" si="91"/>
        <v>7.4</v>
      </c>
      <c r="GM10" s="502" t="str">
        <f t="shared" si="92"/>
        <v>Khá</v>
      </c>
      <c r="GN10" s="357">
        <v>7</v>
      </c>
      <c r="GO10" s="210">
        <v>4</v>
      </c>
      <c r="GP10" s="210"/>
      <c r="GQ10" s="211">
        <f t="shared" si="93"/>
        <v>4</v>
      </c>
      <c r="GR10" s="209">
        <f t="shared" si="94"/>
        <v>5.5</v>
      </c>
      <c r="GS10" s="209" t="str">
        <f t="shared" si="95"/>
        <v>-</v>
      </c>
      <c r="GT10" s="501">
        <f t="shared" si="96"/>
        <v>5.5</v>
      </c>
      <c r="GU10" s="209">
        <f t="shared" si="97"/>
        <v>5.5</v>
      </c>
      <c r="GV10" s="357">
        <v>3</v>
      </c>
      <c r="GW10" s="210">
        <v>6</v>
      </c>
      <c r="GX10" s="210">
        <v>9</v>
      </c>
      <c r="GY10" s="211" t="str">
        <f t="shared" si="98"/>
        <v>6/9</v>
      </c>
      <c r="GZ10" s="209">
        <f t="shared" si="99"/>
        <v>4.5</v>
      </c>
      <c r="HA10" s="209">
        <f t="shared" si="100"/>
        <v>6</v>
      </c>
      <c r="HB10" s="501">
        <f t="shared" si="101"/>
        <v>6</v>
      </c>
      <c r="HC10" s="209" t="str">
        <f t="shared" si="102"/>
        <v>4.5/6</v>
      </c>
      <c r="HD10" s="357">
        <v>6.5</v>
      </c>
      <c r="HE10" s="210">
        <v>7</v>
      </c>
      <c r="HF10" s="210"/>
      <c r="HG10" s="211">
        <f t="shared" si="103"/>
        <v>7</v>
      </c>
      <c r="HH10" s="209">
        <f t="shared" si="104"/>
        <v>6.8</v>
      </c>
      <c r="HI10" s="209" t="str">
        <f t="shared" si="105"/>
        <v>-</v>
      </c>
      <c r="HJ10" s="501">
        <f t="shared" si="106"/>
        <v>6.8</v>
      </c>
      <c r="HK10" s="209">
        <f t="shared" si="107"/>
        <v>6.8</v>
      </c>
      <c r="HL10" s="357">
        <v>8.5</v>
      </c>
      <c r="HM10" s="210">
        <v>6</v>
      </c>
      <c r="HN10" s="210"/>
      <c r="HO10" s="211">
        <f t="shared" si="108"/>
        <v>6</v>
      </c>
      <c r="HP10" s="209">
        <f t="shared" si="109"/>
        <v>7.3</v>
      </c>
      <c r="HQ10" s="209" t="str">
        <f t="shared" si="110"/>
        <v>-</v>
      </c>
      <c r="HR10" s="501">
        <f t="shared" si="111"/>
        <v>7.3</v>
      </c>
      <c r="HS10" s="209">
        <f t="shared" si="112"/>
        <v>7.3</v>
      </c>
      <c r="HT10" s="357">
        <v>8.4</v>
      </c>
      <c r="HU10" s="210">
        <v>0</v>
      </c>
      <c r="HV10" s="210">
        <v>6</v>
      </c>
      <c r="HW10" s="211" t="str">
        <f t="shared" si="113"/>
        <v>0/6</v>
      </c>
      <c r="HX10" s="209">
        <f t="shared" si="114"/>
        <v>4.2</v>
      </c>
      <c r="HY10" s="209">
        <f t="shared" si="115"/>
        <v>7.2</v>
      </c>
      <c r="HZ10" s="501">
        <f t="shared" si="116"/>
        <v>7.2</v>
      </c>
      <c r="IA10" s="209" t="str">
        <f t="shared" si="117"/>
        <v>4.2/7.2</v>
      </c>
      <c r="IB10" s="493">
        <v>5</v>
      </c>
      <c r="IC10" s="439">
        <v>7</v>
      </c>
      <c r="ID10" s="439">
        <v>8</v>
      </c>
      <c r="IE10" s="510">
        <v>8.8</v>
      </c>
      <c r="IF10" s="444">
        <f t="shared" si="118"/>
        <v>7.2</v>
      </c>
      <c r="IG10" s="445" t="str">
        <f t="shared" si="119"/>
        <v>Khá</v>
      </c>
      <c r="IH10" s="446">
        <f t="shared" si="120"/>
        <v>7.3</v>
      </c>
      <c r="II10" s="442" t="str">
        <f t="shared" si="121"/>
        <v>Khá</v>
      </c>
      <c r="IJ10" s="267">
        <f t="shared" si="122"/>
        <v>7</v>
      </c>
      <c r="IK10" s="506" t="str">
        <f t="shared" si="123"/>
        <v>Khá</v>
      </c>
      <c r="IL10" s="439">
        <v>5</v>
      </c>
      <c r="IM10" s="439">
        <v>8</v>
      </c>
      <c r="IN10" s="439">
        <v>6.5</v>
      </c>
      <c r="IO10" s="440">
        <f>ROUND(SUM(IL10:IN10)/3,1)</f>
        <v>6.5</v>
      </c>
      <c r="IP10" s="267">
        <f t="shared" si="124"/>
        <v>6.8</v>
      </c>
      <c r="IQ10" s="442" t="str">
        <f t="shared" si="125"/>
        <v>TBK</v>
      </c>
      <c r="IR10" s="590"/>
    </row>
    <row r="11" spans="1:252" s="16" customFormat="1" ht="26.25" customHeight="1">
      <c r="A11" s="277">
        <f t="shared" si="147"/>
        <v>7</v>
      </c>
      <c r="B11" s="135" t="s">
        <v>153</v>
      </c>
      <c r="C11" s="136" t="s">
        <v>154</v>
      </c>
      <c r="D11" s="137" t="s">
        <v>155</v>
      </c>
      <c r="E11" s="171">
        <v>8.8</v>
      </c>
      <c r="F11" s="168">
        <v>4</v>
      </c>
      <c r="G11" s="168"/>
      <c r="H11" s="169">
        <f t="shared" si="126"/>
        <v>4</v>
      </c>
      <c r="I11" s="171">
        <f t="shared" si="127"/>
        <v>6.4</v>
      </c>
      <c r="J11" s="171" t="str">
        <f t="shared" si="128"/>
        <v>-</v>
      </c>
      <c r="K11" s="372">
        <f t="shared" si="129"/>
        <v>6.4</v>
      </c>
      <c r="L11" s="209">
        <f t="shared" si="130"/>
        <v>6.4</v>
      </c>
      <c r="M11" s="209">
        <v>4</v>
      </c>
      <c r="N11" s="210">
        <v>6</v>
      </c>
      <c r="O11" s="210"/>
      <c r="P11" s="211">
        <f t="shared" si="0"/>
        <v>6</v>
      </c>
      <c r="Q11" s="209">
        <f t="shared" si="1"/>
        <v>5</v>
      </c>
      <c r="R11" s="209" t="str">
        <f t="shared" si="2"/>
        <v>-</v>
      </c>
      <c r="S11" s="348">
        <f t="shared" si="3"/>
        <v>5</v>
      </c>
      <c r="T11" s="209">
        <f t="shared" si="4"/>
        <v>5</v>
      </c>
      <c r="U11" s="209">
        <v>7.3</v>
      </c>
      <c r="V11" s="210">
        <v>5</v>
      </c>
      <c r="W11" s="210"/>
      <c r="X11" s="211">
        <f t="shared" si="5"/>
        <v>5</v>
      </c>
      <c r="Y11" s="209">
        <f t="shared" si="6"/>
        <v>6.2</v>
      </c>
      <c r="Z11" s="209" t="str">
        <f t="shared" si="7"/>
        <v>-</v>
      </c>
      <c r="AA11" s="348">
        <f t="shared" si="8"/>
        <v>6.2</v>
      </c>
      <c r="AB11" s="209">
        <f t="shared" si="9"/>
        <v>6.2</v>
      </c>
      <c r="AC11" s="222"/>
      <c r="AD11" s="223"/>
      <c r="AE11" s="223"/>
      <c r="AF11" s="223" t="s">
        <v>253</v>
      </c>
      <c r="AG11" s="222"/>
      <c r="AH11" s="222"/>
      <c r="AI11" s="376">
        <v>5</v>
      </c>
      <c r="AJ11" s="209">
        <v>5</v>
      </c>
      <c r="AK11" s="209">
        <v>6</v>
      </c>
      <c r="AL11" s="210">
        <v>10</v>
      </c>
      <c r="AM11" s="210"/>
      <c r="AN11" s="211">
        <f t="shared" si="15"/>
        <v>10</v>
      </c>
      <c r="AO11" s="209">
        <f t="shared" si="16"/>
        <v>8</v>
      </c>
      <c r="AP11" s="209" t="str">
        <f t="shared" si="17"/>
        <v>-</v>
      </c>
      <c r="AQ11" s="348">
        <f t="shared" si="18"/>
        <v>8</v>
      </c>
      <c r="AR11" s="209">
        <f t="shared" si="19"/>
        <v>8</v>
      </c>
      <c r="AS11" s="209">
        <v>6</v>
      </c>
      <c r="AT11" s="210">
        <v>8</v>
      </c>
      <c r="AU11" s="210"/>
      <c r="AV11" s="211">
        <f t="shared" si="20"/>
        <v>8</v>
      </c>
      <c r="AW11" s="209">
        <f t="shared" si="21"/>
        <v>7</v>
      </c>
      <c r="AX11" s="209" t="str">
        <f t="shared" si="22"/>
        <v>-</v>
      </c>
      <c r="AY11" s="348">
        <f t="shared" si="23"/>
        <v>7</v>
      </c>
      <c r="AZ11" s="209">
        <f t="shared" si="24"/>
        <v>7</v>
      </c>
      <c r="BA11" s="215">
        <v>8</v>
      </c>
      <c r="BB11" s="225">
        <f t="shared" si="25"/>
        <v>6.3</v>
      </c>
      <c r="BC11" s="226" t="str">
        <f t="shared" si="26"/>
        <v>TBK</v>
      </c>
      <c r="BD11" s="209">
        <v>7.7</v>
      </c>
      <c r="BE11" s="210">
        <v>3</v>
      </c>
      <c r="BF11" s="210"/>
      <c r="BG11" s="211">
        <f t="shared" si="27"/>
        <v>3</v>
      </c>
      <c r="BH11" s="209">
        <f t="shared" si="28"/>
        <v>5.4</v>
      </c>
      <c r="BI11" s="209" t="str">
        <f t="shared" si="29"/>
        <v>-</v>
      </c>
      <c r="BJ11" s="348">
        <f t="shared" si="30"/>
        <v>5.4</v>
      </c>
      <c r="BK11" s="209">
        <f t="shared" si="31"/>
        <v>5.4</v>
      </c>
      <c r="BL11" s="209">
        <v>7</v>
      </c>
      <c r="BM11" s="215">
        <v>5</v>
      </c>
      <c r="BN11" s="215"/>
      <c r="BO11" s="211">
        <f t="shared" si="131"/>
        <v>5</v>
      </c>
      <c r="BP11" s="209">
        <f t="shared" si="132"/>
        <v>6</v>
      </c>
      <c r="BQ11" s="209" t="str">
        <f t="shared" si="133"/>
        <v>-</v>
      </c>
      <c r="BR11" s="348">
        <f t="shared" si="134"/>
        <v>6</v>
      </c>
      <c r="BS11" s="209">
        <f t="shared" si="135"/>
        <v>6</v>
      </c>
      <c r="BT11" s="209"/>
      <c r="BU11" s="209"/>
      <c r="BV11" s="348"/>
      <c r="BW11" s="209"/>
      <c r="BX11" s="209">
        <v>8.5</v>
      </c>
      <c r="BY11" s="210">
        <v>8</v>
      </c>
      <c r="BZ11" s="210"/>
      <c r="CA11" s="211">
        <f t="shared" si="136"/>
        <v>8</v>
      </c>
      <c r="CB11" s="209">
        <f t="shared" si="137"/>
        <v>8.3</v>
      </c>
      <c r="CC11" s="209" t="str">
        <f t="shared" si="138"/>
        <v>-</v>
      </c>
      <c r="CD11" s="348">
        <f t="shared" si="139"/>
        <v>8.3</v>
      </c>
      <c r="CE11" s="209">
        <f t="shared" si="32"/>
        <v>8.3</v>
      </c>
      <c r="CF11" s="209">
        <v>7</v>
      </c>
      <c r="CG11" s="210">
        <v>6</v>
      </c>
      <c r="CH11" s="210"/>
      <c r="CI11" s="211">
        <f t="shared" si="33"/>
        <v>6</v>
      </c>
      <c r="CJ11" s="209">
        <f t="shared" si="34"/>
        <v>6.5</v>
      </c>
      <c r="CK11" s="209" t="str">
        <f t="shared" si="35"/>
        <v>-</v>
      </c>
      <c r="CL11" s="348">
        <f t="shared" si="36"/>
        <v>6.5</v>
      </c>
      <c r="CM11" s="209">
        <f t="shared" si="37"/>
        <v>6.5</v>
      </c>
      <c r="CN11" s="209">
        <v>6.4</v>
      </c>
      <c r="CO11" s="210">
        <v>6</v>
      </c>
      <c r="CP11" s="210"/>
      <c r="CQ11" s="211">
        <f t="shared" si="38"/>
        <v>6</v>
      </c>
      <c r="CR11" s="209">
        <f t="shared" si="39"/>
        <v>6.2</v>
      </c>
      <c r="CS11" s="209" t="str">
        <f t="shared" si="40"/>
        <v>-</v>
      </c>
      <c r="CT11" s="348">
        <f t="shared" si="41"/>
        <v>6.2</v>
      </c>
      <c r="CU11" s="209">
        <f t="shared" si="42"/>
        <v>6.2</v>
      </c>
      <c r="CV11" s="209">
        <v>6.5</v>
      </c>
      <c r="CW11" s="210">
        <v>5</v>
      </c>
      <c r="CX11" s="210"/>
      <c r="CY11" s="211">
        <f t="shared" si="43"/>
        <v>5</v>
      </c>
      <c r="CZ11" s="209">
        <f t="shared" si="44"/>
        <v>5.8</v>
      </c>
      <c r="DA11" s="209" t="str">
        <f t="shared" si="45"/>
        <v>-</v>
      </c>
      <c r="DB11" s="348">
        <f t="shared" si="46"/>
        <v>5.8</v>
      </c>
      <c r="DC11" s="209">
        <f t="shared" si="47"/>
        <v>5.8</v>
      </c>
      <c r="DD11" s="209">
        <v>5</v>
      </c>
      <c r="DE11" s="210">
        <v>6</v>
      </c>
      <c r="DF11" s="210"/>
      <c r="DG11" s="211">
        <f t="shared" si="48"/>
        <v>6</v>
      </c>
      <c r="DH11" s="209">
        <f t="shared" si="49"/>
        <v>5.5</v>
      </c>
      <c r="DI11" s="209" t="str">
        <f t="shared" si="50"/>
        <v>-</v>
      </c>
      <c r="DJ11" s="348">
        <f t="shared" si="51"/>
        <v>5.5</v>
      </c>
      <c r="DK11" s="209">
        <f t="shared" si="52"/>
        <v>5.5</v>
      </c>
      <c r="DL11" s="209">
        <v>9.4</v>
      </c>
      <c r="DM11" s="210">
        <v>8</v>
      </c>
      <c r="DN11" s="210"/>
      <c r="DO11" s="211">
        <f t="shared" si="53"/>
        <v>8</v>
      </c>
      <c r="DP11" s="209">
        <f t="shared" si="54"/>
        <v>8.7</v>
      </c>
      <c r="DQ11" s="209" t="str">
        <f t="shared" si="55"/>
        <v>-</v>
      </c>
      <c r="DR11" s="348">
        <f t="shared" si="56"/>
        <v>8.7</v>
      </c>
      <c r="DS11" s="209">
        <f t="shared" si="57"/>
        <v>8.7</v>
      </c>
      <c r="DT11" s="214">
        <v>6</v>
      </c>
      <c r="DU11" s="214"/>
      <c r="DV11" s="311">
        <f t="shared" si="140"/>
        <v>6</v>
      </c>
      <c r="DW11" s="312">
        <f t="shared" si="141"/>
        <v>6</v>
      </c>
      <c r="DX11" s="215">
        <v>7</v>
      </c>
      <c r="DY11" s="214"/>
      <c r="DZ11" s="311">
        <f t="shared" si="142"/>
        <v>7</v>
      </c>
      <c r="EA11" s="312">
        <f t="shared" si="58"/>
        <v>7</v>
      </c>
      <c r="EB11" s="215">
        <v>8</v>
      </c>
      <c r="EC11" s="215"/>
      <c r="ED11" s="311">
        <f t="shared" si="59"/>
        <v>8</v>
      </c>
      <c r="EE11" s="312">
        <f t="shared" si="60"/>
        <v>8</v>
      </c>
      <c r="EF11" s="311">
        <f t="shared" si="143"/>
        <v>6</v>
      </c>
      <c r="EG11" s="348">
        <f t="shared" si="144"/>
        <v>7</v>
      </c>
      <c r="EH11" s="210">
        <v>7</v>
      </c>
      <c r="EI11" s="267">
        <f t="shared" si="145"/>
        <v>6.4</v>
      </c>
      <c r="EJ11" s="207" t="str">
        <f aca="true" t="shared" si="148" ref="EJ11:EL17">IF(EI11&lt;4,"Kém",IF(EI11&lt;5,"Yếu",IF(EI11&lt;6,"TB",IF(EI11&lt;7,"TBK",IF(EI11&lt;8,"Khá",IF(EI11&lt;9,"Giỏi","XS"))))))</f>
        <v>TBK</v>
      </c>
      <c r="EK11" s="267">
        <f t="shared" si="146"/>
        <v>6.4</v>
      </c>
      <c r="EL11" s="204" t="str">
        <f t="shared" si="148"/>
        <v>TBK</v>
      </c>
      <c r="EM11" s="357">
        <v>10</v>
      </c>
      <c r="EN11" s="210">
        <v>7</v>
      </c>
      <c r="EO11" s="210"/>
      <c r="EP11" s="211">
        <f t="shared" si="62"/>
        <v>7</v>
      </c>
      <c r="EQ11" s="209">
        <f t="shared" si="63"/>
        <v>8.5</v>
      </c>
      <c r="ER11" s="209" t="str">
        <f t="shared" si="64"/>
        <v>-</v>
      </c>
      <c r="ES11" s="500">
        <f t="shared" si="65"/>
        <v>8.5</v>
      </c>
      <c r="ET11" s="209">
        <f t="shared" si="66"/>
        <v>8.5</v>
      </c>
      <c r="EU11" s="467">
        <v>8</v>
      </c>
      <c r="EV11" s="210">
        <v>7</v>
      </c>
      <c r="EW11" s="210"/>
      <c r="EX11" s="211">
        <f t="shared" si="67"/>
        <v>7</v>
      </c>
      <c r="EY11" s="209">
        <f t="shared" si="68"/>
        <v>7.5</v>
      </c>
      <c r="EZ11" s="209" t="str">
        <f t="shared" si="69"/>
        <v>-</v>
      </c>
      <c r="FA11" s="501">
        <f t="shared" si="70"/>
        <v>7.5</v>
      </c>
      <c r="FB11" s="209">
        <f t="shared" si="71"/>
        <v>7.5</v>
      </c>
      <c r="FC11" s="357">
        <v>6.5</v>
      </c>
      <c r="FD11" s="210">
        <v>7</v>
      </c>
      <c r="FE11" s="210"/>
      <c r="FF11" s="211">
        <f t="shared" si="72"/>
        <v>7</v>
      </c>
      <c r="FG11" s="209">
        <f t="shared" si="73"/>
        <v>6.8</v>
      </c>
      <c r="FH11" s="209" t="str">
        <f t="shared" si="74"/>
        <v>-</v>
      </c>
      <c r="FI11" s="501">
        <f t="shared" si="75"/>
        <v>6.8</v>
      </c>
      <c r="FJ11" s="209">
        <f t="shared" si="76"/>
        <v>6.8</v>
      </c>
      <c r="FK11" s="357">
        <v>7</v>
      </c>
      <c r="FL11" s="210">
        <v>5</v>
      </c>
      <c r="FM11" s="210"/>
      <c r="FN11" s="211">
        <f t="shared" si="77"/>
        <v>5</v>
      </c>
      <c r="FO11" s="209">
        <f t="shared" si="78"/>
        <v>6</v>
      </c>
      <c r="FP11" s="209" t="str">
        <f t="shared" si="79"/>
        <v>-</v>
      </c>
      <c r="FQ11" s="501">
        <f>MAX(FO11:FP11)</f>
        <v>6</v>
      </c>
      <c r="FR11" s="209">
        <f t="shared" si="80"/>
        <v>6</v>
      </c>
      <c r="FS11" s="467">
        <v>6.67</v>
      </c>
      <c r="FT11" s="210">
        <v>7</v>
      </c>
      <c r="FU11" s="210"/>
      <c r="FV11" s="211">
        <f t="shared" si="81"/>
        <v>7</v>
      </c>
      <c r="FW11" s="209">
        <f t="shared" si="82"/>
        <v>6.8</v>
      </c>
      <c r="FX11" s="209" t="str">
        <f t="shared" si="83"/>
        <v>-</v>
      </c>
      <c r="FY11" s="501">
        <f t="shared" si="84"/>
        <v>6.8</v>
      </c>
      <c r="FZ11" s="209">
        <f t="shared" si="85"/>
        <v>6.8</v>
      </c>
      <c r="GA11" s="357">
        <v>8.5</v>
      </c>
      <c r="GB11" s="210">
        <v>4</v>
      </c>
      <c r="GC11" s="210"/>
      <c r="GD11" s="211">
        <f t="shared" si="86"/>
        <v>4</v>
      </c>
      <c r="GE11" s="209">
        <f t="shared" si="87"/>
        <v>6.3</v>
      </c>
      <c r="GF11" s="209" t="str">
        <f t="shared" si="88"/>
        <v>-</v>
      </c>
      <c r="GG11" s="501">
        <f t="shared" si="89"/>
        <v>6.3</v>
      </c>
      <c r="GH11" s="209">
        <f t="shared" si="90"/>
        <v>6.3</v>
      </c>
      <c r="GI11" s="439">
        <v>7</v>
      </c>
      <c r="GJ11" s="439">
        <v>6</v>
      </c>
      <c r="GK11" s="440">
        <v>7.6</v>
      </c>
      <c r="GL11" s="446">
        <f t="shared" si="91"/>
        <v>7.1</v>
      </c>
      <c r="GM11" s="502" t="str">
        <f t="shared" si="92"/>
        <v>Khá</v>
      </c>
      <c r="GN11" s="357">
        <v>8</v>
      </c>
      <c r="GO11" s="210">
        <v>3</v>
      </c>
      <c r="GP11" s="210"/>
      <c r="GQ11" s="211">
        <f t="shared" si="93"/>
        <v>3</v>
      </c>
      <c r="GR11" s="209">
        <f t="shared" si="94"/>
        <v>5.5</v>
      </c>
      <c r="GS11" s="209" t="str">
        <f t="shared" si="95"/>
        <v>-</v>
      </c>
      <c r="GT11" s="501">
        <f t="shared" si="96"/>
        <v>5.5</v>
      </c>
      <c r="GU11" s="209">
        <f t="shared" si="97"/>
        <v>5.5</v>
      </c>
      <c r="GV11" s="357">
        <v>5</v>
      </c>
      <c r="GW11" s="210">
        <v>4</v>
      </c>
      <c r="GX11" s="210">
        <v>6</v>
      </c>
      <c r="GY11" s="211" t="str">
        <f t="shared" si="98"/>
        <v>4/6</v>
      </c>
      <c r="GZ11" s="209">
        <f t="shared" si="99"/>
        <v>4.5</v>
      </c>
      <c r="HA11" s="209">
        <f t="shared" si="100"/>
        <v>5.5</v>
      </c>
      <c r="HB11" s="501">
        <f t="shared" si="101"/>
        <v>5.5</v>
      </c>
      <c r="HC11" s="209" t="str">
        <f t="shared" si="102"/>
        <v>4.5/5.5</v>
      </c>
      <c r="HD11" s="357">
        <v>7</v>
      </c>
      <c r="HE11" s="210">
        <v>3</v>
      </c>
      <c r="HF11" s="210"/>
      <c r="HG11" s="211">
        <f t="shared" si="103"/>
        <v>3</v>
      </c>
      <c r="HH11" s="209">
        <f t="shared" si="104"/>
        <v>5</v>
      </c>
      <c r="HI11" s="209" t="str">
        <f t="shared" si="105"/>
        <v>-</v>
      </c>
      <c r="HJ11" s="501">
        <f t="shared" si="106"/>
        <v>5</v>
      </c>
      <c r="HK11" s="209">
        <f t="shared" si="107"/>
        <v>5</v>
      </c>
      <c r="HL11" s="357">
        <v>8.5</v>
      </c>
      <c r="HM11" s="210">
        <v>9</v>
      </c>
      <c r="HN11" s="210"/>
      <c r="HO11" s="211">
        <f t="shared" si="108"/>
        <v>9</v>
      </c>
      <c r="HP11" s="209">
        <f t="shared" si="109"/>
        <v>8.8</v>
      </c>
      <c r="HQ11" s="209" t="str">
        <f t="shared" si="110"/>
        <v>-</v>
      </c>
      <c r="HR11" s="501">
        <f t="shared" si="111"/>
        <v>8.8</v>
      </c>
      <c r="HS11" s="209">
        <f t="shared" si="112"/>
        <v>8.8</v>
      </c>
      <c r="HT11" s="357">
        <v>7</v>
      </c>
      <c r="HU11" s="210">
        <v>4</v>
      </c>
      <c r="HV11" s="210"/>
      <c r="HW11" s="211">
        <f t="shared" si="113"/>
        <v>4</v>
      </c>
      <c r="HX11" s="209">
        <f t="shared" si="114"/>
        <v>5.5</v>
      </c>
      <c r="HY11" s="209" t="str">
        <f t="shared" si="115"/>
        <v>-</v>
      </c>
      <c r="HZ11" s="501">
        <f t="shared" si="116"/>
        <v>5.5</v>
      </c>
      <c r="IA11" s="209">
        <f t="shared" si="117"/>
        <v>5.5</v>
      </c>
      <c r="IB11" s="493">
        <v>8</v>
      </c>
      <c r="IC11" s="439">
        <v>7</v>
      </c>
      <c r="ID11" s="439">
        <v>7</v>
      </c>
      <c r="IE11" s="510">
        <v>7.2</v>
      </c>
      <c r="IF11" s="444">
        <f t="shared" si="118"/>
        <v>6.7</v>
      </c>
      <c r="IG11" s="445" t="str">
        <f t="shared" si="119"/>
        <v>TBK</v>
      </c>
      <c r="IH11" s="446">
        <f t="shared" si="120"/>
        <v>6.9</v>
      </c>
      <c r="II11" s="442" t="str">
        <f t="shared" si="121"/>
        <v>TBK</v>
      </c>
      <c r="IJ11" s="267">
        <f t="shared" si="122"/>
        <v>6.6</v>
      </c>
      <c r="IK11" s="507" t="str">
        <f t="shared" si="123"/>
        <v>TBK</v>
      </c>
      <c r="IL11" s="439">
        <v>6</v>
      </c>
      <c r="IM11" s="439">
        <v>6</v>
      </c>
      <c r="IN11" s="439">
        <v>8</v>
      </c>
      <c r="IO11" s="440">
        <f>ROUND(SUM(IL11:IN11)/3,1)</f>
        <v>6.7</v>
      </c>
      <c r="IP11" s="267">
        <f t="shared" si="124"/>
        <v>6.7</v>
      </c>
      <c r="IQ11" s="442" t="str">
        <f t="shared" si="125"/>
        <v>TBK</v>
      </c>
      <c r="IR11" s="590"/>
    </row>
    <row r="12" spans="1:252" s="16" customFormat="1" ht="26.25" customHeight="1">
      <c r="A12" s="277">
        <f t="shared" si="147"/>
        <v>8</v>
      </c>
      <c r="B12" s="135" t="s">
        <v>168</v>
      </c>
      <c r="C12" s="136" t="s">
        <v>169</v>
      </c>
      <c r="D12" s="137" t="s">
        <v>170</v>
      </c>
      <c r="E12" s="171">
        <v>8</v>
      </c>
      <c r="F12" s="168">
        <v>5</v>
      </c>
      <c r="G12" s="168"/>
      <c r="H12" s="169">
        <f t="shared" si="126"/>
        <v>5</v>
      </c>
      <c r="I12" s="171">
        <f t="shared" si="127"/>
        <v>6.5</v>
      </c>
      <c r="J12" s="171" t="str">
        <f t="shared" si="128"/>
        <v>-</v>
      </c>
      <c r="K12" s="372">
        <f t="shared" si="129"/>
        <v>6.5</v>
      </c>
      <c r="L12" s="209">
        <f t="shared" si="130"/>
        <v>6.5</v>
      </c>
      <c r="M12" s="209">
        <v>7.5</v>
      </c>
      <c r="N12" s="210">
        <v>3</v>
      </c>
      <c r="O12" s="210"/>
      <c r="P12" s="211">
        <f t="shared" si="0"/>
        <v>3</v>
      </c>
      <c r="Q12" s="209">
        <f t="shared" si="1"/>
        <v>5.3</v>
      </c>
      <c r="R12" s="209" t="str">
        <f t="shared" si="2"/>
        <v>-</v>
      </c>
      <c r="S12" s="348">
        <f t="shared" si="3"/>
        <v>5.3</v>
      </c>
      <c r="T12" s="209">
        <f t="shared" si="4"/>
        <v>5.3</v>
      </c>
      <c r="U12" s="209">
        <v>7.7</v>
      </c>
      <c r="V12" s="210">
        <v>5</v>
      </c>
      <c r="W12" s="210"/>
      <c r="X12" s="211">
        <f t="shared" si="5"/>
        <v>5</v>
      </c>
      <c r="Y12" s="209">
        <f t="shared" si="6"/>
        <v>6.4</v>
      </c>
      <c r="Z12" s="209" t="str">
        <f t="shared" si="7"/>
        <v>-</v>
      </c>
      <c r="AA12" s="348">
        <f t="shared" si="8"/>
        <v>6.4</v>
      </c>
      <c r="AB12" s="209">
        <f t="shared" si="9"/>
        <v>6.4</v>
      </c>
      <c r="AC12" s="222"/>
      <c r="AD12" s="223"/>
      <c r="AE12" s="223"/>
      <c r="AF12" s="223" t="s">
        <v>253</v>
      </c>
      <c r="AG12" s="222"/>
      <c r="AH12" s="222"/>
      <c r="AI12" s="376">
        <v>5</v>
      </c>
      <c r="AJ12" s="209">
        <v>5</v>
      </c>
      <c r="AK12" s="209">
        <v>6</v>
      </c>
      <c r="AL12" s="210">
        <v>10</v>
      </c>
      <c r="AM12" s="210"/>
      <c r="AN12" s="211">
        <f t="shared" si="15"/>
        <v>10</v>
      </c>
      <c r="AO12" s="209">
        <f t="shared" si="16"/>
        <v>8</v>
      </c>
      <c r="AP12" s="209" t="str">
        <f t="shared" si="17"/>
        <v>-</v>
      </c>
      <c r="AQ12" s="348">
        <f t="shared" si="18"/>
        <v>8</v>
      </c>
      <c r="AR12" s="209">
        <f t="shared" si="19"/>
        <v>8</v>
      </c>
      <c r="AS12" s="209">
        <v>5</v>
      </c>
      <c r="AT12" s="210">
        <v>8</v>
      </c>
      <c r="AU12" s="210"/>
      <c r="AV12" s="211">
        <f t="shared" si="20"/>
        <v>8</v>
      </c>
      <c r="AW12" s="209">
        <f t="shared" si="21"/>
        <v>6.5</v>
      </c>
      <c r="AX12" s="209" t="str">
        <f t="shared" si="22"/>
        <v>-</v>
      </c>
      <c r="AY12" s="348">
        <f t="shared" si="23"/>
        <v>6.5</v>
      </c>
      <c r="AZ12" s="209">
        <f t="shared" si="24"/>
        <v>6.5</v>
      </c>
      <c r="BA12" s="214">
        <v>8</v>
      </c>
      <c r="BB12" s="225">
        <f t="shared" si="25"/>
        <v>6.3</v>
      </c>
      <c r="BC12" s="226" t="str">
        <f t="shared" si="26"/>
        <v>TBK</v>
      </c>
      <c r="BD12" s="209">
        <v>7.3</v>
      </c>
      <c r="BE12" s="210">
        <v>6</v>
      </c>
      <c r="BF12" s="210"/>
      <c r="BG12" s="211">
        <f t="shared" si="27"/>
        <v>6</v>
      </c>
      <c r="BH12" s="209">
        <f t="shared" si="28"/>
        <v>6.7</v>
      </c>
      <c r="BI12" s="209" t="str">
        <f t="shared" si="29"/>
        <v>-</v>
      </c>
      <c r="BJ12" s="348">
        <f t="shared" si="30"/>
        <v>6.7</v>
      </c>
      <c r="BK12" s="209">
        <f t="shared" si="31"/>
        <v>6.7</v>
      </c>
      <c r="BL12" s="209">
        <v>7.5</v>
      </c>
      <c r="BM12" s="215">
        <v>6</v>
      </c>
      <c r="BN12" s="215"/>
      <c r="BO12" s="211">
        <f t="shared" si="131"/>
        <v>6</v>
      </c>
      <c r="BP12" s="209">
        <f t="shared" si="132"/>
        <v>6.8</v>
      </c>
      <c r="BQ12" s="209" t="str">
        <f t="shared" si="133"/>
        <v>-</v>
      </c>
      <c r="BR12" s="348">
        <f t="shared" si="134"/>
        <v>6.8</v>
      </c>
      <c r="BS12" s="209">
        <f t="shared" si="135"/>
        <v>6.8</v>
      </c>
      <c r="BT12" s="209"/>
      <c r="BU12" s="209"/>
      <c r="BV12" s="348"/>
      <c r="BW12" s="209"/>
      <c r="BX12" s="209">
        <v>9</v>
      </c>
      <c r="BY12" s="210">
        <v>8</v>
      </c>
      <c r="BZ12" s="210"/>
      <c r="CA12" s="211">
        <f t="shared" si="136"/>
        <v>8</v>
      </c>
      <c r="CB12" s="209">
        <f t="shared" si="137"/>
        <v>8.5</v>
      </c>
      <c r="CC12" s="209" t="str">
        <f t="shared" si="138"/>
        <v>-</v>
      </c>
      <c r="CD12" s="348">
        <f t="shared" si="139"/>
        <v>8.5</v>
      </c>
      <c r="CE12" s="209">
        <f t="shared" si="32"/>
        <v>8.5</v>
      </c>
      <c r="CF12" s="209">
        <v>7.5</v>
      </c>
      <c r="CG12" s="210">
        <v>7</v>
      </c>
      <c r="CH12" s="210"/>
      <c r="CI12" s="211">
        <f t="shared" si="33"/>
        <v>7</v>
      </c>
      <c r="CJ12" s="209">
        <f t="shared" si="34"/>
        <v>7.3</v>
      </c>
      <c r="CK12" s="209" t="str">
        <f t="shared" si="35"/>
        <v>-</v>
      </c>
      <c r="CL12" s="348">
        <f t="shared" si="36"/>
        <v>7.3</v>
      </c>
      <c r="CM12" s="209">
        <f t="shared" si="37"/>
        <v>7.3</v>
      </c>
      <c r="CN12" s="209">
        <v>7.2</v>
      </c>
      <c r="CO12" s="210">
        <v>7</v>
      </c>
      <c r="CP12" s="210"/>
      <c r="CQ12" s="211">
        <f t="shared" si="38"/>
        <v>7</v>
      </c>
      <c r="CR12" s="209">
        <f t="shared" si="39"/>
        <v>7.1</v>
      </c>
      <c r="CS12" s="209" t="str">
        <f t="shared" si="40"/>
        <v>-</v>
      </c>
      <c r="CT12" s="348">
        <f t="shared" si="41"/>
        <v>7.1</v>
      </c>
      <c r="CU12" s="209">
        <f t="shared" si="42"/>
        <v>7.1</v>
      </c>
      <c r="CV12" s="209">
        <v>7.75</v>
      </c>
      <c r="CW12" s="210">
        <v>7</v>
      </c>
      <c r="CX12" s="210"/>
      <c r="CY12" s="211">
        <f t="shared" si="43"/>
        <v>7</v>
      </c>
      <c r="CZ12" s="209">
        <f t="shared" si="44"/>
        <v>7.4</v>
      </c>
      <c r="DA12" s="209" t="str">
        <f t="shared" si="45"/>
        <v>-</v>
      </c>
      <c r="DB12" s="348">
        <f t="shared" si="46"/>
        <v>7.4</v>
      </c>
      <c r="DC12" s="209">
        <f t="shared" si="47"/>
        <v>7.4</v>
      </c>
      <c r="DD12" s="209">
        <v>9</v>
      </c>
      <c r="DE12" s="210">
        <v>9</v>
      </c>
      <c r="DF12" s="210"/>
      <c r="DG12" s="211">
        <f t="shared" si="48"/>
        <v>9</v>
      </c>
      <c r="DH12" s="209">
        <f t="shared" si="49"/>
        <v>9</v>
      </c>
      <c r="DI12" s="209" t="str">
        <f t="shared" si="50"/>
        <v>-</v>
      </c>
      <c r="DJ12" s="348">
        <f t="shared" si="51"/>
        <v>9</v>
      </c>
      <c r="DK12" s="209">
        <f t="shared" si="52"/>
        <v>9</v>
      </c>
      <c r="DL12" s="209">
        <v>7.4</v>
      </c>
      <c r="DM12" s="210">
        <v>9</v>
      </c>
      <c r="DN12" s="210"/>
      <c r="DO12" s="211">
        <f t="shared" si="53"/>
        <v>9</v>
      </c>
      <c r="DP12" s="209">
        <f t="shared" si="54"/>
        <v>8.2</v>
      </c>
      <c r="DQ12" s="209" t="str">
        <f t="shared" si="55"/>
        <v>-</v>
      </c>
      <c r="DR12" s="348">
        <f t="shared" si="56"/>
        <v>8.2</v>
      </c>
      <c r="DS12" s="209">
        <f t="shared" si="57"/>
        <v>8.2</v>
      </c>
      <c r="DT12" s="214">
        <v>6</v>
      </c>
      <c r="DU12" s="214"/>
      <c r="DV12" s="311">
        <f t="shared" si="140"/>
        <v>6</v>
      </c>
      <c r="DW12" s="312">
        <f t="shared" si="141"/>
        <v>6</v>
      </c>
      <c r="DX12" s="215">
        <v>7</v>
      </c>
      <c r="DY12" s="214"/>
      <c r="DZ12" s="311">
        <f t="shared" si="142"/>
        <v>7</v>
      </c>
      <c r="EA12" s="312">
        <f t="shared" si="58"/>
        <v>7</v>
      </c>
      <c r="EB12" s="215">
        <v>7</v>
      </c>
      <c r="EC12" s="215"/>
      <c r="ED12" s="311">
        <f t="shared" si="59"/>
        <v>7</v>
      </c>
      <c r="EE12" s="312">
        <f t="shared" si="60"/>
        <v>7</v>
      </c>
      <c r="EF12" s="311">
        <f t="shared" si="143"/>
        <v>6</v>
      </c>
      <c r="EG12" s="348">
        <f t="shared" si="144"/>
        <v>6.7</v>
      </c>
      <c r="EH12" s="210">
        <v>8</v>
      </c>
      <c r="EI12" s="267">
        <f t="shared" si="145"/>
        <v>7.4</v>
      </c>
      <c r="EJ12" s="207" t="str">
        <f t="shared" si="148"/>
        <v>Khá</v>
      </c>
      <c r="EK12" s="267">
        <f t="shared" si="146"/>
        <v>7</v>
      </c>
      <c r="EL12" s="204" t="str">
        <f t="shared" si="148"/>
        <v>Khá</v>
      </c>
      <c r="EM12" s="357">
        <v>8</v>
      </c>
      <c r="EN12" s="210">
        <v>6</v>
      </c>
      <c r="EO12" s="210"/>
      <c r="EP12" s="211">
        <f t="shared" si="62"/>
        <v>6</v>
      </c>
      <c r="EQ12" s="209">
        <f t="shared" si="63"/>
        <v>7</v>
      </c>
      <c r="ER12" s="209" t="str">
        <f t="shared" si="64"/>
        <v>-</v>
      </c>
      <c r="ES12" s="500">
        <f t="shared" si="65"/>
        <v>7</v>
      </c>
      <c r="ET12" s="209">
        <f t="shared" si="66"/>
        <v>7</v>
      </c>
      <c r="EU12" s="467">
        <v>8.33</v>
      </c>
      <c r="EV12" s="210">
        <v>9</v>
      </c>
      <c r="EW12" s="210"/>
      <c r="EX12" s="211">
        <f t="shared" si="67"/>
        <v>9</v>
      </c>
      <c r="EY12" s="209">
        <f t="shared" si="68"/>
        <v>8.7</v>
      </c>
      <c r="EZ12" s="209" t="str">
        <f t="shared" si="69"/>
        <v>-</v>
      </c>
      <c r="FA12" s="501">
        <f t="shared" si="70"/>
        <v>8.7</v>
      </c>
      <c r="FB12" s="209">
        <f t="shared" si="71"/>
        <v>8.7</v>
      </c>
      <c r="FC12" s="357">
        <v>6.5</v>
      </c>
      <c r="FD12" s="210">
        <v>9</v>
      </c>
      <c r="FE12" s="210"/>
      <c r="FF12" s="211">
        <f t="shared" si="72"/>
        <v>9</v>
      </c>
      <c r="FG12" s="209">
        <f t="shared" si="73"/>
        <v>7.8</v>
      </c>
      <c r="FH12" s="209" t="str">
        <f t="shared" si="74"/>
        <v>-</v>
      </c>
      <c r="FI12" s="501">
        <f t="shared" si="75"/>
        <v>7.8</v>
      </c>
      <c r="FJ12" s="209">
        <f t="shared" si="76"/>
        <v>7.8</v>
      </c>
      <c r="FK12" s="357">
        <v>7.5</v>
      </c>
      <c r="FL12" s="210">
        <v>5</v>
      </c>
      <c r="FM12" s="210"/>
      <c r="FN12" s="211">
        <f t="shared" si="77"/>
        <v>5</v>
      </c>
      <c r="FO12" s="209">
        <f t="shared" si="78"/>
        <v>6.3</v>
      </c>
      <c r="FP12" s="209" t="str">
        <f t="shared" si="79"/>
        <v>-</v>
      </c>
      <c r="FQ12" s="501">
        <f>MAX(FO12:FP12)</f>
        <v>6.3</v>
      </c>
      <c r="FR12" s="209">
        <f t="shared" si="80"/>
        <v>6.3</v>
      </c>
      <c r="FS12" s="467">
        <v>7</v>
      </c>
      <c r="FT12" s="210">
        <v>10</v>
      </c>
      <c r="FU12" s="210"/>
      <c r="FV12" s="211">
        <f t="shared" si="81"/>
        <v>10</v>
      </c>
      <c r="FW12" s="209">
        <f t="shared" si="82"/>
        <v>8.5</v>
      </c>
      <c r="FX12" s="209" t="str">
        <f t="shared" si="83"/>
        <v>-</v>
      </c>
      <c r="FY12" s="501">
        <f t="shared" si="84"/>
        <v>8.5</v>
      </c>
      <c r="FZ12" s="209">
        <f t="shared" si="85"/>
        <v>8.5</v>
      </c>
      <c r="GA12" s="357">
        <v>7.5</v>
      </c>
      <c r="GB12" s="210">
        <v>5</v>
      </c>
      <c r="GC12" s="210"/>
      <c r="GD12" s="211">
        <f t="shared" si="86"/>
        <v>5</v>
      </c>
      <c r="GE12" s="209">
        <f t="shared" si="87"/>
        <v>6.3</v>
      </c>
      <c r="GF12" s="209" t="str">
        <f t="shared" si="88"/>
        <v>-</v>
      </c>
      <c r="GG12" s="501">
        <f t="shared" si="89"/>
        <v>6.3</v>
      </c>
      <c r="GH12" s="209">
        <f t="shared" si="90"/>
        <v>6.3</v>
      </c>
      <c r="GI12" s="439">
        <v>8</v>
      </c>
      <c r="GJ12" s="439">
        <v>8</v>
      </c>
      <c r="GK12" s="440">
        <v>7.8</v>
      </c>
      <c r="GL12" s="446">
        <f t="shared" si="91"/>
        <v>7.6</v>
      </c>
      <c r="GM12" s="502" t="str">
        <f t="shared" si="92"/>
        <v>Khá</v>
      </c>
      <c r="GN12" s="357">
        <v>7.5</v>
      </c>
      <c r="GO12" s="210">
        <v>4</v>
      </c>
      <c r="GP12" s="210"/>
      <c r="GQ12" s="211">
        <f t="shared" si="93"/>
        <v>4</v>
      </c>
      <c r="GR12" s="209">
        <f t="shared" si="94"/>
        <v>5.8</v>
      </c>
      <c r="GS12" s="209" t="str">
        <f t="shared" si="95"/>
        <v>-</v>
      </c>
      <c r="GT12" s="501">
        <f t="shared" si="96"/>
        <v>5.8</v>
      </c>
      <c r="GU12" s="209">
        <f t="shared" si="97"/>
        <v>5.8</v>
      </c>
      <c r="GV12" s="357">
        <v>6</v>
      </c>
      <c r="GW12" s="210">
        <v>7</v>
      </c>
      <c r="GX12" s="210"/>
      <c r="GY12" s="211">
        <f t="shared" si="98"/>
        <v>7</v>
      </c>
      <c r="GZ12" s="209">
        <f t="shared" si="99"/>
        <v>6.5</v>
      </c>
      <c r="HA12" s="209" t="str">
        <f t="shared" si="100"/>
        <v>-</v>
      </c>
      <c r="HB12" s="501">
        <f t="shared" si="101"/>
        <v>6.5</v>
      </c>
      <c r="HC12" s="209">
        <f t="shared" si="102"/>
        <v>6.5</v>
      </c>
      <c r="HD12" s="357">
        <v>6.5</v>
      </c>
      <c r="HE12" s="210">
        <v>6</v>
      </c>
      <c r="HF12" s="210"/>
      <c r="HG12" s="211">
        <f t="shared" si="103"/>
        <v>6</v>
      </c>
      <c r="HH12" s="209">
        <f t="shared" si="104"/>
        <v>6.3</v>
      </c>
      <c r="HI12" s="209" t="str">
        <f t="shared" si="105"/>
        <v>-</v>
      </c>
      <c r="HJ12" s="501">
        <f t="shared" si="106"/>
        <v>6.3</v>
      </c>
      <c r="HK12" s="209">
        <f t="shared" si="107"/>
        <v>6.3</v>
      </c>
      <c r="HL12" s="357">
        <v>7.5</v>
      </c>
      <c r="HM12" s="210">
        <v>9</v>
      </c>
      <c r="HN12" s="210"/>
      <c r="HO12" s="211">
        <f t="shared" si="108"/>
        <v>9</v>
      </c>
      <c r="HP12" s="209">
        <f t="shared" si="109"/>
        <v>8.3</v>
      </c>
      <c r="HQ12" s="209" t="str">
        <f t="shared" si="110"/>
        <v>-</v>
      </c>
      <c r="HR12" s="501">
        <f t="shared" si="111"/>
        <v>8.3</v>
      </c>
      <c r="HS12" s="209">
        <f t="shared" si="112"/>
        <v>8.3</v>
      </c>
      <c r="HT12" s="357">
        <v>7.5</v>
      </c>
      <c r="HU12" s="210">
        <v>4</v>
      </c>
      <c r="HV12" s="210"/>
      <c r="HW12" s="211">
        <f t="shared" si="113"/>
        <v>4</v>
      </c>
      <c r="HX12" s="209">
        <f t="shared" si="114"/>
        <v>5.8</v>
      </c>
      <c r="HY12" s="209" t="str">
        <f t="shared" si="115"/>
        <v>-</v>
      </c>
      <c r="HZ12" s="501">
        <f t="shared" si="116"/>
        <v>5.8</v>
      </c>
      <c r="IA12" s="209">
        <f t="shared" si="117"/>
        <v>5.8</v>
      </c>
      <c r="IB12" s="493">
        <v>8</v>
      </c>
      <c r="IC12" s="439">
        <v>8</v>
      </c>
      <c r="ID12" s="439">
        <v>8</v>
      </c>
      <c r="IE12" s="510">
        <v>7</v>
      </c>
      <c r="IF12" s="444">
        <f t="shared" si="118"/>
        <v>6.9</v>
      </c>
      <c r="IG12" s="445" t="str">
        <f t="shared" si="119"/>
        <v>TBK</v>
      </c>
      <c r="IH12" s="446">
        <f t="shared" si="120"/>
        <v>7.3</v>
      </c>
      <c r="II12" s="442" t="str">
        <f t="shared" si="121"/>
        <v>Khá</v>
      </c>
      <c r="IJ12" s="267">
        <f t="shared" si="122"/>
        <v>7.1</v>
      </c>
      <c r="IK12" s="506" t="str">
        <f t="shared" si="123"/>
        <v>Khá</v>
      </c>
      <c r="IL12" s="439">
        <v>7</v>
      </c>
      <c r="IM12" s="439">
        <v>9</v>
      </c>
      <c r="IN12" s="439">
        <v>6.5</v>
      </c>
      <c r="IO12" s="440">
        <f>ROUND(SUM(IL12:IN12)/3,1)</f>
        <v>7.5</v>
      </c>
      <c r="IP12" s="267">
        <f t="shared" si="124"/>
        <v>7.3</v>
      </c>
      <c r="IQ12" s="442" t="str">
        <f t="shared" si="125"/>
        <v>Khá</v>
      </c>
      <c r="IR12" s="590"/>
    </row>
    <row r="13" spans="1:252" s="16" customFormat="1" ht="26.25" customHeight="1">
      <c r="A13" s="277">
        <f t="shared" si="147"/>
        <v>9</v>
      </c>
      <c r="B13" s="135" t="s">
        <v>176</v>
      </c>
      <c r="C13" s="136" t="s">
        <v>177</v>
      </c>
      <c r="D13" s="137" t="s">
        <v>178</v>
      </c>
      <c r="E13" s="171">
        <v>6.6</v>
      </c>
      <c r="F13" s="168">
        <v>7</v>
      </c>
      <c r="G13" s="168"/>
      <c r="H13" s="169">
        <f t="shared" si="126"/>
        <v>7</v>
      </c>
      <c r="I13" s="171">
        <f t="shared" si="127"/>
        <v>6.8</v>
      </c>
      <c r="J13" s="171" t="str">
        <f t="shared" si="128"/>
        <v>-</v>
      </c>
      <c r="K13" s="372">
        <f t="shared" si="129"/>
        <v>6.8</v>
      </c>
      <c r="L13" s="209">
        <f t="shared" si="130"/>
        <v>6.8</v>
      </c>
      <c r="M13" s="209">
        <v>7.5</v>
      </c>
      <c r="N13" s="210">
        <v>9</v>
      </c>
      <c r="O13" s="210"/>
      <c r="P13" s="211">
        <f t="shared" si="0"/>
        <v>9</v>
      </c>
      <c r="Q13" s="209">
        <f t="shared" si="1"/>
        <v>8.3</v>
      </c>
      <c r="R13" s="209" t="str">
        <f t="shared" si="2"/>
        <v>-</v>
      </c>
      <c r="S13" s="348">
        <f t="shared" si="3"/>
        <v>8.3</v>
      </c>
      <c r="T13" s="209">
        <f t="shared" si="4"/>
        <v>8.3</v>
      </c>
      <c r="U13" s="209">
        <v>7.3</v>
      </c>
      <c r="V13" s="210">
        <v>6</v>
      </c>
      <c r="W13" s="210"/>
      <c r="X13" s="211">
        <f t="shared" si="5"/>
        <v>6</v>
      </c>
      <c r="Y13" s="209">
        <f t="shared" si="6"/>
        <v>6.7</v>
      </c>
      <c r="Z13" s="209" t="str">
        <f t="shared" si="7"/>
        <v>-</v>
      </c>
      <c r="AA13" s="348">
        <f t="shared" si="8"/>
        <v>6.7</v>
      </c>
      <c r="AB13" s="209">
        <f t="shared" si="9"/>
        <v>6.7</v>
      </c>
      <c r="AC13" s="209">
        <v>7.3</v>
      </c>
      <c r="AD13" s="210">
        <v>6</v>
      </c>
      <c r="AE13" s="210"/>
      <c r="AF13" s="211">
        <f t="shared" si="10"/>
        <v>6</v>
      </c>
      <c r="AG13" s="209">
        <f t="shared" si="11"/>
        <v>6.7</v>
      </c>
      <c r="AH13" s="209" t="str">
        <f t="shared" si="12"/>
        <v>-</v>
      </c>
      <c r="AI13" s="348">
        <f t="shared" si="13"/>
        <v>6.7</v>
      </c>
      <c r="AJ13" s="209">
        <f t="shared" si="14"/>
        <v>6.7</v>
      </c>
      <c r="AK13" s="209">
        <v>9</v>
      </c>
      <c r="AL13" s="210">
        <v>8</v>
      </c>
      <c r="AM13" s="210"/>
      <c r="AN13" s="211">
        <f t="shared" si="15"/>
        <v>8</v>
      </c>
      <c r="AO13" s="209">
        <f t="shared" si="16"/>
        <v>8.5</v>
      </c>
      <c r="AP13" s="209" t="str">
        <f t="shared" si="17"/>
        <v>-</v>
      </c>
      <c r="AQ13" s="348">
        <f t="shared" si="18"/>
        <v>8.5</v>
      </c>
      <c r="AR13" s="209">
        <f t="shared" si="19"/>
        <v>8.5</v>
      </c>
      <c r="AS13" s="209">
        <v>4</v>
      </c>
      <c r="AT13" s="210">
        <v>5</v>
      </c>
      <c r="AU13" s="210">
        <v>3</v>
      </c>
      <c r="AV13" s="211" t="str">
        <f t="shared" si="20"/>
        <v>5/3</v>
      </c>
      <c r="AW13" s="209">
        <f t="shared" si="21"/>
        <v>4.5</v>
      </c>
      <c r="AX13" s="209">
        <f t="shared" si="22"/>
        <v>3.5</v>
      </c>
      <c r="AY13" s="348">
        <v>5.4</v>
      </c>
      <c r="AZ13" s="348" t="s">
        <v>271</v>
      </c>
      <c r="BA13" s="215">
        <v>7</v>
      </c>
      <c r="BB13" s="225">
        <f t="shared" si="25"/>
        <v>6.8</v>
      </c>
      <c r="BC13" s="226" t="str">
        <f t="shared" si="26"/>
        <v>TBK</v>
      </c>
      <c r="BD13" s="209">
        <v>7</v>
      </c>
      <c r="BE13" s="210">
        <v>3</v>
      </c>
      <c r="BF13" s="210"/>
      <c r="BG13" s="211">
        <f t="shared" si="27"/>
        <v>3</v>
      </c>
      <c r="BH13" s="209">
        <f t="shared" si="28"/>
        <v>5</v>
      </c>
      <c r="BI13" s="209" t="str">
        <f t="shared" si="29"/>
        <v>-</v>
      </c>
      <c r="BJ13" s="348">
        <f t="shared" si="30"/>
        <v>5</v>
      </c>
      <c r="BK13" s="209">
        <f t="shared" si="31"/>
        <v>5</v>
      </c>
      <c r="BL13" s="209">
        <v>8</v>
      </c>
      <c r="BM13" s="215">
        <v>6</v>
      </c>
      <c r="BN13" s="215"/>
      <c r="BO13" s="211">
        <f t="shared" si="131"/>
        <v>6</v>
      </c>
      <c r="BP13" s="209">
        <f t="shared" si="132"/>
        <v>7</v>
      </c>
      <c r="BQ13" s="209" t="str">
        <f t="shared" si="133"/>
        <v>-</v>
      </c>
      <c r="BR13" s="348">
        <f t="shared" si="134"/>
        <v>7</v>
      </c>
      <c r="BS13" s="209">
        <f t="shared" si="135"/>
        <v>7</v>
      </c>
      <c r="BT13" s="209"/>
      <c r="BU13" s="209"/>
      <c r="BV13" s="348"/>
      <c r="BW13" s="209"/>
      <c r="BX13" s="209">
        <v>8</v>
      </c>
      <c r="BY13" s="210">
        <v>8</v>
      </c>
      <c r="BZ13" s="210"/>
      <c r="CA13" s="211">
        <f t="shared" si="136"/>
        <v>8</v>
      </c>
      <c r="CB13" s="209">
        <f t="shared" si="137"/>
        <v>8</v>
      </c>
      <c r="CC13" s="209" t="str">
        <f t="shared" si="138"/>
        <v>-</v>
      </c>
      <c r="CD13" s="348">
        <f t="shared" si="139"/>
        <v>8</v>
      </c>
      <c r="CE13" s="209">
        <f t="shared" si="32"/>
        <v>8</v>
      </c>
      <c r="CF13" s="209">
        <v>7</v>
      </c>
      <c r="CG13" s="210">
        <v>5</v>
      </c>
      <c r="CH13" s="210"/>
      <c r="CI13" s="211">
        <f t="shared" si="33"/>
        <v>5</v>
      </c>
      <c r="CJ13" s="209">
        <f t="shared" si="34"/>
        <v>6</v>
      </c>
      <c r="CK13" s="209" t="str">
        <f t="shared" si="35"/>
        <v>-</v>
      </c>
      <c r="CL13" s="348">
        <f t="shared" si="36"/>
        <v>6</v>
      </c>
      <c r="CM13" s="209">
        <f t="shared" si="37"/>
        <v>6</v>
      </c>
      <c r="CN13" s="209">
        <v>6.4</v>
      </c>
      <c r="CO13" s="210">
        <v>6</v>
      </c>
      <c r="CP13" s="210"/>
      <c r="CQ13" s="211">
        <f t="shared" si="38"/>
        <v>6</v>
      </c>
      <c r="CR13" s="209">
        <f t="shared" si="39"/>
        <v>6.2</v>
      </c>
      <c r="CS13" s="209" t="str">
        <f t="shared" si="40"/>
        <v>-</v>
      </c>
      <c r="CT13" s="348">
        <f t="shared" si="41"/>
        <v>6.2</v>
      </c>
      <c r="CU13" s="209">
        <f t="shared" si="42"/>
        <v>6.2</v>
      </c>
      <c r="CV13" s="209">
        <v>5</v>
      </c>
      <c r="CW13" s="210">
        <v>5</v>
      </c>
      <c r="CX13" s="210"/>
      <c r="CY13" s="211">
        <f t="shared" si="43"/>
        <v>5</v>
      </c>
      <c r="CZ13" s="209">
        <f t="shared" si="44"/>
        <v>5</v>
      </c>
      <c r="DA13" s="209" t="str">
        <f t="shared" si="45"/>
        <v>-</v>
      </c>
      <c r="DB13" s="348">
        <f t="shared" si="46"/>
        <v>5</v>
      </c>
      <c r="DC13" s="209">
        <f t="shared" si="47"/>
        <v>5</v>
      </c>
      <c r="DD13" s="209">
        <v>5</v>
      </c>
      <c r="DE13" s="210">
        <v>5</v>
      </c>
      <c r="DF13" s="210"/>
      <c r="DG13" s="211">
        <f t="shared" si="48"/>
        <v>5</v>
      </c>
      <c r="DH13" s="209">
        <f t="shared" si="49"/>
        <v>5</v>
      </c>
      <c r="DI13" s="209" t="str">
        <f t="shared" si="50"/>
        <v>-</v>
      </c>
      <c r="DJ13" s="348">
        <f t="shared" si="51"/>
        <v>5</v>
      </c>
      <c r="DK13" s="209">
        <f t="shared" si="52"/>
        <v>5</v>
      </c>
      <c r="DL13" s="209">
        <v>8</v>
      </c>
      <c r="DM13" s="210">
        <v>8</v>
      </c>
      <c r="DN13" s="210"/>
      <c r="DO13" s="211">
        <f t="shared" si="53"/>
        <v>8</v>
      </c>
      <c r="DP13" s="209">
        <f t="shared" si="54"/>
        <v>8</v>
      </c>
      <c r="DQ13" s="209" t="str">
        <f t="shared" si="55"/>
        <v>-</v>
      </c>
      <c r="DR13" s="348">
        <f t="shared" si="56"/>
        <v>8</v>
      </c>
      <c r="DS13" s="209">
        <f t="shared" si="57"/>
        <v>8</v>
      </c>
      <c r="DT13" s="214">
        <v>6</v>
      </c>
      <c r="DU13" s="214"/>
      <c r="DV13" s="311">
        <f t="shared" si="140"/>
        <v>6</v>
      </c>
      <c r="DW13" s="312">
        <f t="shared" si="141"/>
        <v>6</v>
      </c>
      <c r="DX13" s="215">
        <v>5</v>
      </c>
      <c r="DY13" s="214"/>
      <c r="DZ13" s="311">
        <f t="shared" si="142"/>
        <v>5</v>
      </c>
      <c r="EA13" s="312">
        <f t="shared" si="58"/>
        <v>5</v>
      </c>
      <c r="EB13" s="215">
        <v>7</v>
      </c>
      <c r="EC13" s="215"/>
      <c r="ED13" s="311">
        <f t="shared" si="59"/>
        <v>7</v>
      </c>
      <c r="EE13" s="312">
        <f t="shared" si="60"/>
        <v>7</v>
      </c>
      <c r="EF13" s="311">
        <f t="shared" si="143"/>
        <v>5</v>
      </c>
      <c r="EG13" s="348">
        <f t="shared" si="144"/>
        <v>6</v>
      </c>
      <c r="EH13" s="210">
        <v>7</v>
      </c>
      <c r="EI13" s="267">
        <f t="shared" si="145"/>
        <v>6.1</v>
      </c>
      <c r="EJ13" s="207" t="str">
        <f t="shared" si="148"/>
        <v>TBK</v>
      </c>
      <c r="EK13" s="267">
        <f t="shared" si="146"/>
        <v>6.4</v>
      </c>
      <c r="EL13" s="207" t="str">
        <f t="shared" si="148"/>
        <v>TBK</v>
      </c>
      <c r="EM13" s="357">
        <v>6</v>
      </c>
      <c r="EN13" s="210">
        <v>7</v>
      </c>
      <c r="EO13" s="210"/>
      <c r="EP13" s="211">
        <f t="shared" si="62"/>
        <v>7</v>
      </c>
      <c r="EQ13" s="209">
        <f t="shared" si="63"/>
        <v>6.5</v>
      </c>
      <c r="ER13" s="209" t="str">
        <f t="shared" si="64"/>
        <v>-</v>
      </c>
      <c r="ES13" s="500">
        <f t="shared" si="65"/>
        <v>6.5</v>
      </c>
      <c r="ET13" s="209">
        <f t="shared" si="66"/>
        <v>6.5</v>
      </c>
      <c r="EU13" s="467">
        <v>7</v>
      </c>
      <c r="EV13" s="210">
        <v>6</v>
      </c>
      <c r="EW13" s="210"/>
      <c r="EX13" s="211">
        <f t="shared" si="67"/>
        <v>6</v>
      </c>
      <c r="EY13" s="209">
        <f t="shared" si="68"/>
        <v>6.5</v>
      </c>
      <c r="EZ13" s="209" t="str">
        <f t="shared" si="69"/>
        <v>-</v>
      </c>
      <c r="FA13" s="501">
        <f t="shared" si="70"/>
        <v>6.5</v>
      </c>
      <c r="FB13" s="209">
        <f t="shared" si="71"/>
        <v>6.5</v>
      </c>
      <c r="FC13" s="357">
        <v>6.5</v>
      </c>
      <c r="FD13" s="210">
        <v>6</v>
      </c>
      <c r="FE13" s="210"/>
      <c r="FF13" s="211">
        <f t="shared" si="72"/>
        <v>6</v>
      </c>
      <c r="FG13" s="209">
        <f t="shared" si="73"/>
        <v>6.3</v>
      </c>
      <c r="FH13" s="209" t="str">
        <f t="shared" si="74"/>
        <v>-</v>
      </c>
      <c r="FI13" s="501">
        <f t="shared" si="75"/>
        <v>6.3</v>
      </c>
      <c r="FJ13" s="209">
        <f t="shared" si="76"/>
        <v>6.3</v>
      </c>
      <c r="FK13" s="357">
        <v>6</v>
      </c>
      <c r="FL13" s="210">
        <v>5</v>
      </c>
      <c r="FM13" s="210"/>
      <c r="FN13" s="211">
        <f t="shared" si="77"/>
        <v>5</v>
      </c>
      <c r="FO13" s="209">
        <f t="shared" si="78"/>
        <v>5.5</v>
      </c>
      <c r="FP13" s="209" t="str">
        <f t="shared" si="79"/>
        <v>-</v>
      </c>
      <c r="FQ13" s="501">
        <f>MAX(FO13:FP13)</f>
        <v>5.5</v>
      </c>
      <c r="FR13" s="209">
        <f t="shared" si="80"/>
        <v>5.5</v>
      </c>
      <c r="FS13" s="467">
        <v>6.33</v>
      </c>
      <c r="FT13" s="210">
        <v>4</v>
      </c>
      <c r="FU13" s="210"/>
      <c r="FV13" s="211">
        <f t="shared" si="81"/>
        <v>4</v>
      </c>
      <c r="FW13" s="209">
        <f t="shared" si="82"/>
        <v>5.2</v>
      </c>
      <c r="FX13" s="209" t="str">
        <f t="shared" si="83"/>
        <v>-</v>
      </c>
      <c r="FY13" s="501">
        <f t="shared" si="84"/>
        <v>5.2</v>
      </c>
      <c r="FZ13" s="209">
        <f t="shared" si="85"/>
        <v>5.2</v>
      </c>
      <c r="GA13" s="357">
        <v>6.5</v>
      </c>
      <c r="GB13" s="210">
        <v>6</v>
      </c>
      <c r="GC13" s="210"/>
      <c r="GD13" s="211">
        <f t="shared" si="86"/>
        <v>6</v>
      </c>
      <c r="GE13" s="209">
        <f t="shared" si="87"/>
        <v>6.3</v>
      </c>
      <c r="GF13" s="209" t="str">
        <f t="shared" si="88"/>
        <v>-</v>
      </c>
      <c r="GG13" s="501">
        <f t="shared" si="89"/>
        <v>6.3</v>
      </c>
      <c r="GH13" s="209">
        <f t="shared" si="90"/>
        <v>6.3</v>
      </c>
      <c r="GI13" s="439">
        <v>7</v>
      </c>
      <c r="GJ13" s="439">
        <v>7</v>
      </c>
      <c r="GK13" s="440">
        <v>7.6</v>
      </c>
      <c r="GL13" s="446">
        <f t="shared" si="91"/>
        <v>6.4</v>
      </c>
      <c r="GM13" s="502" t="str">
        <f t="shared" si="92"/>
        <v>TBK</v>
      </c>
      <c r="GN13" s="357">
        <v>6.5</v>
      </c>
      <c r="GO13" s="210">
        <v>5</v>
      </c>
      <c r="GP13" s="210"/>
      <c r="GQ13" s="211">
        <f t="shared" si="93"/>
        <v>5</v>
      </c>
      <c r="GR13" s="209">
        <f t="shared" si="94"/>
        <v>5.8</v>
      </c>
      <c r="GS13" s="209" t="str">
        <f t="shared" si="95"/>
        <v>-</v>
      </c>
      <c r="GT13" s="501">
        <f t="shared" si="96"/>
        <v>5.8</v>
      </c>
      <c r="GU13" s="209">
        <f t="shared" si="97"/>
        <v>5.8</v>
      </c>
      <c r="GV13" s="357">
        <v>6</v>
      </c>
      <c r="GW13" s="210">
        <v>5</v>
      </c>
      <c r="GX13" s="210"/>
      <c r="GY13" s="211">
        <f t="shared" si="98"/>
        <v>5</v>
      </c>
      <c r="GZ13" s="209">
        <f t="shared" si="99"/>
        <v>5.5</v>
      </c>
      <c r="HA13" s="209" t="str">
        <f t="shared" si="100"/>
        <v>-</v>
      </c>
      <c r="HB13" s="501">
        <f t="shared" si="101"/>
        <v>5.5</v>
      </c>
      <c r="HC13" s="209">
        <f t="shared" si="102"/>
        <v>5.5</v>
      </c>
      <c r="HD13" s="357">
        <v>7</v>
      </c>
      <c r="HE13" s="210">
        <v>6</v>
      </c>
      <c r="HF13" s="210"/>
      <c r="HG13" s="211">
        <f t="shared" si="103"/>
        <v>6</v>
      </c>
      <c r="HH13" s="209">
        <f t="shared" si="104"/>
        <v>6.5</v>
      </c>
      <c r="HI13" s="209" t="str">
        <f t="shared" si="105"/>
        <v>-</v>
      </c>
      <c r="HJ13" s="501">
        <f t="shared" si="106"/>
        <v>6.5</v>
      </c>
      <c r="HK13" s="209">
        <f t="shared" si="107"/>
        <v>6.5</v>
      </c>
      <c r="HL13" s="357">
        <v>7.5</v>
      </c>
      <c r="HM13" s="210">
        <v>7</v>
      </c>
      <c r="HN13" s="210"/>
      <c r="HO13" s="211">
        <f t="shared" si="108"/>
        <v>7</v>
      </c>
      <c r="HP13" s="209">
        <f t="shared" si="109"/>
        <v>7.3</v>
      </c>
      <c r="HQ13" s="209" t="str">
        <f t="shared" si="110"/>
        <v>-</v>
      </c>
      <c r="HR13" s="501">
        <f t="shared" si="111"/>
        <v>7.3</v>
      </c>
      <c r="HS13" s="209">
        <f t="shared" si="112"/>
        <v>7.3</v>
      </c>
      <c r="HT13" s="357">
        <v>5.5</v>
      </c>
      <c r="HU13" s="210">
        <v>6</v>
      </c>
      <c r="HV13" s="210"/>
      <c r="HW13" s="211">
        <f t="shared" si="113"/>
        <v>6</v>
      </c>
      <c r="HX13" s="209">
        <f t="shared" si="114"/>
        <v>5.8</v>
      </c>
      <c r="HY13" s="209" t="str">
        <f t="shared" si="115"/>
        <v>-</v>
      </c>
      <c r="HZ13" s="501">
        <f t="shared" si="116"/>
        <v>5.8</v>
      </c>
      <c r="IA13" s="209">
        <f t="shared" si="117"/>
        <v>5.8</v>
      </c>
      <c r="IB13" s="493">
        <v>5</v>
      </c>
      <c r="IC13" s="439">
        <v>8</v>
      </c>
      <c r="ID13" s="439">
        <v>6</v>
      </c>
      <c r="IE13" s="510">
        <v>7.9</v>
      </c>
      <c r="IF13" s="444">
        <f t="shared" si="118"/>
        <v>6.7</v>
      </c>
      <c r="IG13" s="445" t="str">
        <f t="shared" si="119"/>
        <v>TBK</v>
      </c>
      <c r="IH13" s="446">
        <f t="shared" si="120"/>
        <v>6.5</v>
      </c>
      <c r="II13" s="442" t="str">
        <f t="shared" si="121"/>
        <v>TBK</v>
      </c>
      <c r="IJ13" s="267">
        <f t="shared" si="122"/>
        <v>6.4</v>
      </c>
      <c r="IK13" s="506" t="str">
        <f t="shared" si="123"/>
        <v>TBK</v>
      </c>
      <c r="IL13" s="439">
        <v>8</v>
      </c>
      <c r="IM13" s="439">
        <v>9</v>
      </c>
      <c r="IN13" s="439">
        <v>5</v>
      </c>
      <c r="IO13" s="440">
        <f>ROUND(SUM(IL13:IN13)/3,1)</f>
        <v>7.3</v>
      </c>
      <c r="IP13" s="267">
        <f t="shared" si="124"/>
        <v>6.9</v>
      </c>
      <c r="IQ13" s="442" t="str">
        <f t="shared" si="125"/>
        <v>TBK</v>
      </c>
      <c r="IR13" s="590"/>
    </row>
    <row r="14" spans="1:252" s="16" customFormat="1" ht="26.25" customHeight="1">
      <c r="A14" s="277">
        <f t="shared" si="147"/>
        <v>10</v>
      </c>
      <c r="B14" s="135" t="s">
        <v>179</v>
      </c>
      <c r="C14" s="136" t="s">
        <v>180</v>
      </c>
      <c r="D14" s="137" t="s">
        <v>178</v>
      </c>
      <c r="E14" s="171">
        <v>7.2</v>
      </c>
      <c r="F14" s="168">
        <v>4</v>
      </c>
      <c r="G14" s="168"/>
      <c r="H14" s="169">
        <f t="shared" si="126"/>
        <v>4</v>
      </c>
      <c r="I14" s="171">
        <f t="shared" si="127"/>
        <v>5.6</v>
      </c>
      <c r="J14" s="171" t="str">
        <f t="shared" si="128"/>
        <v>-</v>
      </c>
      <c r="K14" s="372">
        <f t="shared" si="129"/>
        <v>5.6</v>
      </c>
      <c r="L14" s="209">
        <f t="shared" si="130"/>
        <v>5.6</v>
      </c>
      <c r="M14" s="209">
        <v>5</v>
      </c>
      <c r="N14" s="210">
        <v>8</v>
      </c>
      <c r="O14" s="210"/>
      <c r="P14" s="211">
        <f t="shared" si="0"/>
        <v>8</v>
      </c>
      <c r="Q14" s="209">
        <f t="shared" si="1"/>
        <v>6.5</v>
      </c>
      <c r="R14" s="209" t="str">
        <f t="shared" si="2"/>
        <v>-</v>
      </c>
      <c r="S14" s="348">
        <f t="shared" si="3"/>
        <v>6.5</v>
      </c>
      <c r="T14" s="209">
        <f t="shared" si="4"/>
        <v>6.5</v>
      </c>
      <c r="U14" s="209">
        <v>6.7</v>
      </c>
      <c r="V14" s="210">
        <v>8</v>
      </c>
      <c r="W14" s="210"/>
      <c r="X14" s="211">
        <f t="shared" si="5"/>
        <v>8</v>
      </c>
      <c r="Y14" s="209">
        <f t="shared" si="6"/>
        <v>7.4</v>
      </c>
      <c r="Z14" s="209" t="str">
        <f t="shared" si="7"/>
        <v>-</v>
      </c>
      <c r="AA14" s="348">
        <f t="shared" si="8"/>
        <v>7.4</v>
      </c>
      <c r="AB14" s="209">
        <f t="shared" si="9"/>
        <v>7.4</v>
      </c>
      <c r="AC14" s="222"/>
      <c r="AD14" s="223"/>
      <c r="AE14" s="223"/>
      <c r="AF14" s="223" t="s">
        <v>253</v>
      </c>
      <c r="AG14" s="222"/>
      <c r="AH14" s="222"/>
      <c r="AI14" s="376">
        <v>6</v>
      </c>
      <c r="AJ14" s="209">
        <v>6</v>
      </c>
      <c r="AK14" s="209">
        <v>8</v>
      </c>
      <c r="AL14" s="210">
        <v>10</v>
      </c>
      <c r="AM14" s="210"/>
      <c r="AN14" s="211">
        <f t="shared" si="15"/>
        <v>10</v>
      </c>
      <c r="AO14" s="209">
        <f t="shared" si="16"/>
        <v>9</v>
      </c>
      <c r="AP14" s="209" t="str">
        <f t="shared" si="17"/>
        <v>-</v>
      </c>
      <c r="AQ14" s="348">
        <f t="shared" si="18"/>
        <v>9</v>
      </c>
      <c r="AR14" s="209">
        <f t="shared" si="19"/>
        <v>9</v>
      </c>
      <c r="AS14" s="209">
        <v>6</v>
      </c>
      <c r="AT14" s="210">
        <v>7</v>
      </c>
      <c r="AU14" s="210"/>
      <c r="AV14" s="211">
        <f t="shared" si="20"/>
        <v>7</v>
      </c>
      <c r="AW14" s="209">
        <f t="shared" si="21"/>
        <v>6.5</v>
      </c>
      <c r="AX14" s="209" t="str">
        <f t="shared" si="22"/>
        <v>-</v>
      </c>
      <c r="AY14" s="348">
        <f t="shared" si="23"/>
        <v>6.5</v>
      </c>
      <c r="AZ14" s="209">
        <f t="shared" si="24"/>
        <v>6.5</v>
      </c>
      <c r="BA14" s="214">
        <v>7</v>
      </c>
      <c r="BB14" s="225">
        <f t="shared" si="25"/>
        <v>6.7</v>
      </c>
      <c r="BC14" s="226" t="str">
        <f t="shared" si="26"/>
        <v>TBK</v>
      </c>
      <c r="BD14" s="209">
        <v>8.3</v>
      </c>
      <c r="BE14" s="210">
        <v>6</v>
      </c>
      <c r="BF14" s="210"/>
      <c r="BG14" s="211">
        <f t="shared" si="27"/>
        <v>6</v>
      </c>
      <c r="BH14" s="209">
        <f t="shared" si="28"/>
        <v>7.2</v>
      </c>
      <c r="BI14" s="209" t="str">
        <f t="shared" si="29"/>
        <v>-</v>
      </c>
      <c r="BJ14" s="348">
        <f t="shared" si="30"/>
        <v>7.2</v>
      </c>
      <c r="BK14" s="209">
        <f t="shared" si="31"/>
        <v>7.2</v>
      </c>
      <c r="BL14" s="209">
        <v>6</v>
      </c>
      <c r="BM14" s="215">
        <v>5</v>
      </c>
      <c r="BN14" s="215"/>
      <c r="BO14" s="211">
        <f t="shared" si="131"/>
        <v>5</v>
      </c>
      <c r="BP14" s="209">
        <f t="shared" si="132"/>
        <v>5.5</v>
      </c>
      <c r="BQ14" s="209" t="str">
        <f t="shared" si="133"/>
        <v>-</v>
      </c>
      <c r="BR14" s="348">
        <f t="shared" si="134"/>
        <v>5.5</v>
      </c>
      <c r="BS14" s="209">
        <f t="shared" si="135"/>
        <v>5.5</v>
      </c>
      <c r="BT14" s="209"/>
      <c r="BU14" s="209"/>
      <c r="BV14" s="348"/>
      <c r="BW14" s="209"/>
      <c r="BX14" s="209">
        <v>8</v>
      </c>
      <c r="BY14" s="210">
        <v>5</v>
      </c>
      <c r="BZ14" s="210"/>
      <c r="CA14" s="211">
        <f t="shared" si="136"/>
        <v>5</v>
      </c>
      <c r="CB14" s="209">
        <f t="shared" si="137"/>
        <v>6.5</v>
      </c>
      <c r="CC14" s="209" t="str">
        <f t="shared" si="138"/>
        <v>-</v>
      </c>
      <c r="CD14" s="348">
        <f t="shared" si="139"/>
        <v>6.5</v>
      </c>
      <c r="CE14" s="209">
        <f t="shared" si="32"/>
        <v>6.5</v>
      </c>
      <c r="CF14" s="209">
        <v>7</v>
      </c>
      <c r="CG14" s="210">
        <v>6</v>
      </c>
      <c r="CH14" s="210"/>
      <c r="CI14" s="211">
        <f t="shared" si="33"/>
        <v>6</v>
      </c>
      <c r="CJ14" s="209">
        <f t="shared" si="34"/>
        <v>6.5</v>
      </c>
      <c r="CK14" s="209" t="str">
        <f t="shared" si="35"/>
        <v>-</v>
      </c>
      <c r="CL14" s="348">
        <f t="shared" si="36"/>
        <v>6.5</v>
      </c>
      <c r="CM14" s="209">
        <f t="shared" si="37"/>
        <v>6.5</v>
      </c>
      <c r="CN14" s="209">
        <v>6.8</v>
      </c>
      <c r="CO14" s="210">
        <v>4</v>
      </c>
      <c r="CP14" s="210"/>
      <c r="CQ14" s="211">
        <f t="shared" si="38"/>
        <v>4</v>
      </c>
      <c r="CR14" s="209">
        <f t="shared" si="39"/>
        <v>5.4</v>
      </c>
      <c r="CS14" s="209" t="str">
        <f t="shared" si="40"/>
        <v>-</v>
      </c>
      <c r="CT14" s="348">
        <f t="shared" si="41"/>
        <v>5.4</v>
      </c>
      <c r="CU14" s="209">
        <f t="shared" si="42"/>
        <v>5.4</v>
      </c>
      <c r="CV14" s="209">
        <v>5.75</v>
      </c>
      <c r="CW14" s="210">
        <v>7</v>
      </c>
      <c r="CX14" s="210"/>
      <c r="CY14" s="211">
        <f t="shared" si="43"/>
        <v>7</v>
      </c>
      <c r="CZ14" s="209">
        <f t="shared" si="44"/>
        <v>6.4</v>
      </c>
      <c r="DA14" s="209" t="str">
        <f t="shared" si="45"/>
        <v>-</v>
      </c>
      <c r="DB14" s="348">
        <f t="shared" si="46"/>
        <v>6.4</v>
      </c>
      <c r="DC14" s="209">
        <f t="shared" si="47"/>
        <v>6.4</v>
      </c>
      <c r="DD14" s="209">
        <v>6</v>
      </c>
      <c r="DE14" s="210">
        <v>5</v>
      </c>
      <c r="DF14" s="210"/>
      <c r="DG14" s="211">
        <f t="shared" si="48"/>
        <v>5</v>
      </c>
      <c r="DH14" s="209">
        <f t="shared" si="49"/>
        <v>5.5</v>
      </c>
      <c r="DI14" s="209" t="str">
        <f t="shared" si="50"/>
        <v>-</v>
      </c>
      <c r="DJ14" s="348">
        <f t="shared" si="51"/>
        <v>5.5</v>
      </c>
      <c r="DK14" s="209">
        <f t="shared" si="52"/>
        <v>5.5</v>
      </c>
      <c r="DL14" s="209">
        <v>8.2</v>
      </c>
      <c r="DM14" s="210">
        <v>8</v>
      </c>
      <c r="DN14" s="210"/>
      <c r="DO14" s="211">
        <f t="shared" si="53"/>
        <v>8</v>
      </c>
      <c r="DP14" s="209">
        <f t="shared" si="54"/>
        <v>8.1</v>
      </c>
      <c r="DQ14" s="209" t="str">
        <f t="shared" si="55"/>
        <v>-</v>
      </c>
      <c r="DR14" s="348">
        <f t="shared" si="56"/>
        <v>8.1</v>
      </c>
      <c r="DS14" s="209">
        <f t="shared" si="57"/>
        <v>8.1</v>
      </c>
      <c r="DT14" s="214">
        <v>7</v>
      </c>
      <c r="DU14" s="214"/>
      <c r="DV14" s="311">
        <f t="shared" si="140"/>
        <v>7</v>
      </c>
      <c r="DW14" s="312">
        <f t="shared" si="141"/>
        <v>7</v>
      </c>
      <c r="DX14" s="215">
        <v>7</v>
      </c>
      <c r="DY14" s="214"/>
      <c r="DZ14" s="311">
        <f t="shared" si="142"/>
        <v>7</v>
      </c>
      <c r="EA14" s="312">
        <f t="shared" si="58"/>
        <v>7</v>
      </c>
      <c r="EB14" s="215">
        <v>7</v>
      </c>
      <c r="EC14" s="215"/>
      <c r="ED14" s="311">
        <f t="shared" si="59"/>
        <v>7</v>
      </c>
      <c r="EE14" s="312">
        <f t="shared" si="60"/>
        <v>7</v>
      </c>
      <c r="EF14" s="311">
        <f t="shared" si="143"/>
        <v>7</v>
      </c>
      <c r="EG14" s="348">
        <f t="shared" si="144"/>
        <v>7</v>
      </c>
      <c r="EH14" s="210">
        <v>6</v>
      </c>
      <c r="EI14" s="267">
        <f t="shared" si="145"/>
        <v>6.3</v>
      </c>
      <c r="EJ14" s="207" t="str">
        <f t="shared" si="148"/>
        <v>TBK</v>
      </c>
      <c r="EK14" s="267">
        <f t="shared" si="146"/>
        <v>6.5</v>
      </c>
      <c r="EL14" s="204" t="str">
        <f t="shared" si="148"/>
        <v>TBK</v>
      </c>
      <c r="EM14" s="357">
        <v>8</v>
      </c>
      <c r="EN14" s="210">
        <v>4</v>
      </c>
      <c r="EO14" s="210"/>
      <c r="EP14" s="211">
        <f t="shared" si="62"/>
        <v>4</v>
      </c>
      <c r="EQ14" s="209">
        <f t="shared" si="63"/>
        <v>6</v>
      </c>
      <c r="ER14" s="209" t="str">
        <f t="shared" si="64"/>
        <v>-</v>
      </c>
      <c r="ES14" s="500">
        <f t="shared" si="65"/>
        <v>6</v>
      </c>
      <c r="ET14" s="209">
        <f t="shared" si="66"/>
        <v>6</v>
      </c>
      <c r="EU14" s="467">
        <v>7.33</v>
      </c>
      <c r="EV14" s="210">
        <v>5</v>
      </c>
      <c r="EW14" s="210"/>
      <c r="EX14" s="211">
        <f t="shared" si="67"/>
        <v>5</v>
      </c>
      <c r="EY14" s="209">
        <f t="shared" si="68"/>
        <v>6.2</v>
      </c>
      <c r="EZ14" s="209" t="str">
        <f t="shared" si="69"/>
        <v>-</v>
      </c>
      <c r="FA14" s="501">
        <f t="shared" si="70"/>
        <v>6.2</v>
      </c>
      <c r="FB14" s="209">
        <f t="shared" si="71"/>
        <v>6.2</v>
      </c>
      <c r="FC14" s="357">
        <v>6.5</v>
      </c>
      <c r="FD14" s="210">
        <v>6</v>
      </c>
      <c r="FE14" s="210"/>
      <c r="FF14" s="211">
        <f t="shared" si="72"/>
        <v>6</v>
      </c>
      <c r="FG14" s="209">
        <f t="shared" si="73"/>
        <v>6.3</v>
      </c>
      <c r="FH14" s="209" t="str">
        <f t="shared" si="74"/>
        <v>-</v>
      </c>
      <c r="FI14" s="501">
        <f t="shared" si="75"/>
        <v>6.3</v>
      </c>
      <c r="FJ14" s="209">
        <f t="shared" si="76"/>
        <v>6.3</v>
      </c>
      <c r="FK14" s="357">
        <v>7.5</v>
      </c>
      <c r="FL14" s="210">
        <v>4</v>
      </c>
      <c r="FM14" s="210"/>
      <c r="FN14" s="211">
        <f t="shared" si="77"/>
        <v>4</v>
      </c>
      <c r="FO14" s="209">
        <f t="shared" si="78"/>
        <v>5.8</v>
      </c>
      <c r="FP14" s="209" t="str">
        <f t="shared" si="79"/>
        <v>-</v>
      </c>
      <c r="FQ14" s="501">
        <f>MAX(FO14:FP14)</f>
        <v>5.8</v>
      </c>
      <c r="FR14" s="209">
        <f t="shared" si="80"/>
        <v>5.8</v>
      </c>
      <c r="FS14" s="467">
        <v>5.33</v>
      </c>
      <c r="FT14" s="210">
        <v>2</v>
      </c>
      <c r="FU14" s="210">
        <v>8</v>
      </c>
      <c r="FV14" s="211" t="str">
        <f t="shared" si="81"/>
        <v>2/8</v>
      </c>
      <c r="FW14" s="209">
        <f t="shared" si="82"/>
        <v>3.7</v>
      </c>
      <c r="FX14" s="209">
        <f t="shared" si="83"/>
        <v>6.7</v>
      </c>
      <c r="FY14" s="501">
        <f t="shared" si="84"/>
        <v>6.7</v>
      </c>
      <c r="FZ14" s="209" t="str">
        <f t="shared" si="85"/>
        <v>3.7/6.7</v>
      </c>
      <c r="GA14" s="357">
        <v>7</v>
      </c>
      <c r="GB14" s="210">
        <v>7</v>
      </c>
      <c r="GC14" s="210"/>
      <c r="GD14" s="211">
        <f t="shared" si="86"/>
        <v>7</v>
      </c>
      <c r="GE14" s="209">
        <f t="shared" si="87"/>
        <v>7</v>
      </c>
      <c r="GF14" s="209" t="str">
        <f t="shared" si="88"/>
        <v>-</v>
      </c>
      <c r="GG14" s="501">
        <f t="shared" si="89"/>
        <v>7</v>
      </c>
      <c r="GH14" s="209">
        <f t="shared" si="90"/>
        <v>7</v>
      </c>
      <c r="GI14" s="439">
        <v>5</v>
      </c>
      <c r="GJ14" s="439">
        <v>7</v>
      </c>
      <c r="GK14" s="440">
        <v>7.6</v>
      </c>
      <c r="GL14" s="446">
        <f t="shared" si="91"/>
        <v>6.5</v>
      </c>
      <c r="GM14" s="502" t="str">
        <f t="shared" si="92"/>
        <v>TBK</v>
      </c>
      <c r="GN14" s="357">
        <v>6</v>
      </c>
      <c r="GO14" s="210">
        <v>3</v>
      </c>
      <c r="GP14" s="210">
        <v>6</v>
      </c>
      <c r="GQ14" s="211" t="str">
        <f t="shared" si="93"/>
        <v>3/6</v>
      </c>
      <c r="GR14" s="209">
        <f t="shared" si="94"/>
        <v>4.5</v>
      </c>
      <c r="GS14" s="209">
        <f t="shared" si="95"/>
        <v>6</v>
      </c>
      <c r="GT14" s="501">
        <f t="shared" si="96"/>
        <v>6</v>
      </c>
      <c r="GU14" s="209" t="str">
        <f t="shared" si="97"/>
        <v>4.5/6</v>
      </c>
      <c r="GV14" s="357">
        <v>7</v>
      </c>
      <c r="GW14" s="210">
        <v>9</v>
      </c>
      <c r="GX14" s="210"/>
      <c r="GY14" s="211">
        <f t="shared" si="98"/>
        <v>9</v>
      </c>
      <c r="GZ14" s="209">
        <f t="shared" si="99"/>
        <v>8</v>
      </c>
      <c r="HA14" s="209" t="str">
        <f t="shared" si="100"/>
        <v>-</v>
      </c>
      <c r="HB14" s="501">
        <f t="shared" si="101"/>
        <v>8</v>
      </c>
      <c r="HC14" s="209">
        <f t="shared" si="102"/>
        <v>8</v>
      </c>
      <c r="HD14" s="357">
        <v>7.5</v>
      </c>
      <c r="HE14" s="210">
        <v>5</v>
      </c>
      <c r="HF14" s="210"/>
      <c r="HG14" s="211">
        <f t="shared" si="103"/>
        <v>5</v>
      </c>
      <c r="HH14" s="209">
        <f t="shared" si="104"/>
        <v>6.3</v>
      </c>
      <c r="HI14" s="209" t="str">
        <f t="shared" si="105"/>
        <v>-</v>
      </c>
      <c r="HJ14" s="501">
        <f t="shared" si="106"/>
        <v>6.3</v>
      </c>
      <c r="HK14" s="209">
        <f t="shared" si="107"/>
        <v>6.3</v>
      </c>
      <c r="HL14" s="357">
        <v>7.5</v>
      </c>
      <c r="HM14" s="210">
        <v>9</v>
      </c>
      <c r="HN14" s="210"/>
      <c r="HO14" s="211">
        <f t="shared" si="108"/>
        <v>9</v>
      </c>
      <c r="HP14" s="209">
        <f t="shared" si="109"/>
        <v>8.3</v>
      </c>
      <c r="HQ14" s="209" t="str">
        <f t="shared" si="110"/>
        <v>-</v>
      </c>
      <c r="HR14" s="501">
        <f t="shared" si="111"/>
        <v>8.3</v>
      </c>
      <c r="HS14" s="209">
        <f t="shared" si="112"/>
        <v>8.3</v>
      </c>
      <c r="HT14" s="357">
        <v>7.5</v>
      </c>
      <c r="HU14" s="210">
        <v>4</v>
      </c>
      <c r="HV14" s="210"/>
      <c r="HW14" s="211">
        <f t="shared" si="113"/>
        <v>4</v>
      </c>
      <c r="HX14" s="209">
        <f t="shared" si="114"/>
        <v>5.8</v>
      </c>
      <c r="HY14" s="209" t="str">
        <f t="shared" si="115"/>
        <v>-</v>
      </c>
      <c r="HZ14" s="501">
        <f t="shared" si="116"/>
        <v>5.8</v>
      </c>
      <c r="IA14" s="209">
        <f t="shared" si="117"/>
        <v>5.8</v>
      </c>
      <c r="IB14" s="493">
        <v>5</v>
      </c>
      <c r="IC14" s="439">
        <v>8</v>
      </c>
      <c r="ID14" s="439">
        <v>7</v>
      </c>
      <c r="IE14" s="510">
        <v>8</v>
      </c>
      <c r="IF14" s="444">
        <f t="shared" si="118"/>
        <v>7.2</v>
      </c>
      <c r="IG14" s="445" t="str">
        <f t="shared" si="119"/>
        <v>Khá</v>
      </c>
      <c r="IH14" s="446">
        <f t="shared" si="120"/>
        <v>6.8</v>
      </c>
      <c r="II14" s="442" t="str">
        <f t="shared" si="121"/>
        <v>TBK</v>
      </c>
      <c r="IJ14" s="267">
        <f t="shared" si="122"/>
        <v>6.6</v>
      </c>
      <c r="IK14" s="506" t="str">
        <f t="shared" si="123"/>
        <v>TBK</v>
      </c>
      <c r="IL14" s="439">
        <v>7</v>
      </c>
      <c r="IM14" s="439">
        <v>8.5</v>
      </c>
      <c r="IN14" s="439">
        <v>6.5</v>
      </c>
      <c r="IO14" s="440">
        <f>ROUND(SUM(IL14:IN14)/3,1)</f>
        <v>7.3</v>
      </c>
      <c r="IP14" s="267">
        <f t="shared" si="124"/>
        <v>7</v>
      </c>
      <c r="IQ14" s="442" t="str">
        <f t="shared" si="125"/>
        <v>Khá</v>
      </c>
      <c r="IR14" s="590"/>
    </row>
    <row r="15" spans="1:252" s="16" customFormat="1" ht="26.25" customHeight="1">
      <c r="A15" s="277">
        <f t="shared" si="147"/>
        <v>11</v>
      </c>
      <c r="B15" s="135" t="s">
        <v>181</v>
      </c>
      <c r="C15" s="136" t="s">
        <v>182</v>
      </c>
      <c r="D15" s="137" t="s">
        <v>83</v>
      </c>
      <c r="E15" s="171">
        <v>8.6</v>
      </c>
      <c r="F15" s="168">
        <v>3</v>
      </c>
      <c r="G15" s="168"/>
      <c r="H15" s="169">
        <f t="shared" si="126"/>
        <v>3</v>
      </c>
      <c r="I15" s="171">
        <f t="shared" si="127"/>
        <v>5.8</v>
      </c>
      <c r="J15" s="171" t="str">
        <f t="shared" si="128"/>
        <v>-</v>
      </c>
      <c r="K15" s="372">
        <f t="shared" si="129"/>
        <v>5.8</v>
      </c>
      <c r="L15" s="209">
        <f t="shared" si="130"/>
        <v>5.8</v>
      </c>
      <c r="M15" s="209">
        <v>6</v>
      </c>
      <c r="N15" s="210">
        <v>7</v>
      </c>
      <c r="O15" s="210"/>
      <c r="P15" s="211">
        <f t="shared" si="0"/>
        <v>7</v>
      </c>
      <c r="Q15" s="209">
        <f t="shared" si="1"/>
        <v>6.5</v>
      </c>
      <c r="R15" s="209" t="str">
        <f t="shared" si="2"/>
        <v>-</v>
      </c>
      <c r="S15" s="348">
        <f t="shared" si="3"/>
        <v>6.5</v>
      </c>
      <c r="T15" s="209">
        <f t="shared" si="4"/>
        <v>6.5</v>
      </c>
      <c r="U15" s="209">
        <v>8</v>
      </c>
      <c r="V15" s="210">
        <v>3</v>
      </c>
      <c r="W15" s="210"/>
      <c r="X15" s="211">
        <f t="shared" si="5"/>
        <v>3</v>
      </c>
      <c r="Y15" s="209">
        <f t="shared" si="6"/>
        <v>5.5</v>
      </c>
      <c r="Z15" s="209" t="str">
        <f t="shared" si="7"/>
        <v>-</v>
      </c>
      <c r="AA15" s="348">
        <f t="shared" si="8"/>
        <v>5.5</v>
      </c>
      <c r="AB15" s="209">
        <f t="shared" si="9"/>
        <v>5.5</v>
      </c>
      <c r="AC15" s="209">
        <v>6.7</v>
      </c>
      <c r="AD15" s="210">
        <v>8</v>
      </c>
      <c r="AE15" s="210"/>
      <c r="AF15" s="211">
        <f t="shared" si="10"/>
        <v>8</v>
      </c>
      <c r="AG15" s="209">
        <f t="shared" si="11"/>
        <v>7.4</v>
      </c>
      <c r="AH15" s="209" t="str">
        <f t="shared" si="12"/>
        <v>-</v>
      </c>
      <c r="AI15" s="348">
        <f t="shared" si="13"/>
        <v>7.4</v>
      </c>
      <c r="AJ15" s="209">
        <f t="shared" si="14"/>
        <v>7.4</v>
      </c>
      <c r="AK15" s="209">
        <v>5.5</v>
      </c>
      <c r="AL15" s="210">
        <v>8</v>
      </c>
      <c r="AM15" s="210"/>
      <c r="AN15" s="211">
        <f t="shared" si="15"/>
        <v>8</v>
      </c>
      <c r="AO15" s="209">
        <f t="shared" si="16"/>
        <v>6.8</v>
      </c>
      <c r="AP15" s="209" t="str">
        <f t="shared" si="17"/>
        <v>-</v>
      </c>
      <c r="AQ15" s="348">
        <f t="shared" si="18"/>
        <v>6.8</v>
      </c>
      <c r="AR15" s="209">
        <f t="shared" si="19"/>
        <v>6.8</v>
      </c>
      <c r="AS15" s="209">
        <v>6</v>
      </c>
      <c r="AT15" s="210">
        <v>7</v>
      </c>
      <c r="AU15" s="210"/>
      <c r="AV15" s="211">
        <f t="shared" si="20"/>
        <v>7</v>
      </c>
      <c r="AW15" s="209">
        <f t="shared" si="21"/>
        <v>6.5</v>
      </c>
      <c r="AX15" s="209" t="str">
        <f t="shared" si="22"/>
        <v>-</v>
      </c>
      <c r="AY15" s="348">
        <f t="shared" si="23"/>
        <v>6.5</v>
      </c>
      <c r="AZ15" s="209">
        <f t="shared" si="24"/>
        <v>6.5</v>
      </c>
      <c r="BA15" s="214">
        <v>5</v>
      </c>
      <c r="BB15" s="225">
        <f t="shared" si="25"/>
        <v>6.4</v>
      </c>
      <c r="BC15" s="226" t="str">
        <f t="shared" si="26"/>
        <v>TBK</v>
      </c>
      <c r="BD15" s="209">
        <v>7</v>
      </c>
      <c r="BE15" s="210">
        <v>7</v>
      </c>
      <c r="BF15" s="210"/>
      <c r="BG15" s="211">
        <f t="shared" si="27"/>
        <v>7</v>
      </c>
      <c r="BH15" s="209">
        <f t="shared" si="28"/>
        <v>7</v>
      </c>
      <c r="BI15" s="209" t="str">
        <f t="shared" si="29"/>
        <v>-</v>
      </c>
      <c r="BJ15" s="348">
        <f t="shared" si="30"/>
        <v>7</v>
      </c>
      <c r="BK15" s="209">
        <f t="shared" si="31"/>
        <v>7</v>
      </c>
      <c r="BL15" s="209">
        <v>6</v>
      </c>
      <c r="BM15" s="215">
        <v>6</v>
      </c>
      <c r="BN15" s="215"/>
      <c r="BO15" s="211">
        <f t="shared" si="131"/>
        <v>6</v>
      </c>
      <c r="BP15" s="209">
        <f t="shared" si="132"/>
        <v>6</v>
      </c>
      <c r="BQ15" s="209" t="str">
        <f t="shared" si="133"/>
        <v>-</v>
      </c>
      <c r="BR15" s="348">
        <f t="shared" si="134"/>
        <v>6</v>
      </c>
      <c r="BS15" s="209">
        <f t="shared" si="135"/>
        <v>6</v>
      </c>
      <c r="BT15" s="209"/>
      <c r="BU15" s="209"/>
      <c r="BV15" s="348"/>
      <c r="BW15" s="209"/>
      <c r="BX15" s="209">
        <v>7</v>
      </c>
      <c r="BY15" s="210">
        <v>7</v>
      </c>
      <c r="BZ15" s="210"/>
      <c r="CA15" s="211">
        <f t="shared" si="136"/>
        <v>7</v>
      </c>
      <c r="CB15" s="209">
        <f t="shared" si="137"/>
        <v>7</v>
      </c>
      <c r="CC15" s="209" t="str">
        <f t="shared" si="138"/>
        <v>-</v>
      </c>
      <c r="CD15" s="348">
        <f t="shared" si="139"/>
        <v>7</v>
      </c>
      <c r="CE15" s="209">
        <f t="shared" si="32"/>
        <v>7</v>
      </c>
      <c r="CF15" s="209">
        <v>6</v>
      </c>
      <c r="CG15" s="210">
        <v>6</v>
      </c>
      <c r="CH15" s="210"/>
      <c r="CI15" s="211">
        <f t="shared" si="33"/>
        <v>6</v>
      </c>
      <c r="CJ15" s="209">
        <f t="shared" si="34"/>
        <v>6</v>
      </c>
      <c r="CK15" s="209" t="str">
        <f t="shared" si="35"/>
        <v>-</v>
      </c>
      <c r="CL15" s="348">
        <f t="shared" si="36"/>
        <v>6</v>
      </c>
      <c r="CM15" s="209">
        <f t="shared" si="37"/>
        <v>6</v>
      </c>
      <c r="CN15" s="209">
        <v>6.4</v>
      </c>
      <c r="CO15" s="210">
        <v>4</v>
      </c>
      <c r="CP15" s="210"/>
      <c r="CQ15" s="211">
        <f t="shared" si="38"/>
        <v>4</v>
      </c>
      <c r="CR15" s="209">
        <f t="shared" si="39"/>
        <v>5.2</v>
      </c>
      <c r="CS15" s="209" t="str">
        <f t="shared" si="40"/>
        <v>-</v>
      </c>
      <c r="CT15" s="348">
        <f t="shared" si="41"/>
        <v>5.2</v>
      </c>
      <c r="CU15" s="209">
        <f t="shared" si="42"/>
        <v>5.2</v>
      </c>
      <c r="CV15" s="209">
        <v>6.25</v>
      </c>
      <c r="CW15" s="210">
        <v>3</v>
      </c>
      <c r="CX15" s="210">
        <v>6</v>
      </c>
      <c r="CY15" s="211" t="str">
        <f t="shared" si="43"/>
        <v>3/6</v>
      </c>
      <c r="CZ15" s="209">
        <f t="shared" si="44"/>
        <v>4.6</v>
      </c>
      <c r="DA15" s="209">
        <f t="shared" si="45"/>
        <v>6.1</v>
      </c>
      <c r="DB15" s="348">
        <f t="shared" si="46"/>
        <v>6.1</v>
      </c>
      <c r="DC15" s="209" t="str">
        <f t="shared" si="47"/>
        <v>4.6/6.1</v>
      </c>
      <c r="DD15" s="209">
        <v>9</v>
      </c>
      <c r="DE15" s="210">
        <v>7</v>
      </c>
      <c r="DF15" s="210"/>
      <c r="DG15" s="211">
        <f t="shared" si="48"/>
        <v>7</v>
      </c>
      <c r="DH15" s="209">
        <f t="shared" si="49"/>
        <v>8</v>
      </c>
      <c r="DI15" s="209" t="str">
        <f t="shared" si="50"/>
        <v>-</v>
      </c>
      <c r="DJ15" s="348">
        <f t="shared" si="51"/>
        <v>8</v>
      </c>
      <c r="DK15" s="209">
        <f t="shared" si="52"/>
        <v>8</v>
      </c>
      <c r="DL15" s="209">
        <v>8.2</v>
      </c>
      <c r="DM15" s="210">
        <v>9</v>
      </c>
      <c r="DN15" s="210"/>
      <c r="DO15" s="211">
        <f t="shared" si="53"/>
        <v>9</v>
      </c>
      <c r="DP15" s="209">
        <f t="shared" si="54"/>
        <v>8.6</v>
      </c>
      <c r="DQ15" s="209" t="str">
        <f t="shared" si="55"/>
        <v>-</v>
      </c>
      <c r="DR15" s="348">
        <f t="shared" si="56"/>
        <v>8.6</v>
      </c>
      <c r="DS15" s="209">
        <f t="shared" si="57"/>
        <v>8.6</v>
      </c>
      <c r="DT15" s="214">
        <v>3</v>
      </c>
      <c r="DU15" s="214">
        <v>7</v>
      </c>
      <c r="DV15" s="311">
        <f t="shared" si="140"/>
        <v>7</v>
      </c>
      <c r="DW15" s="312" t="str">
        <f t="shared" si="141"/>
        <v>3/7</v>
      </c>
      <c r="DX15" s="215">
        <v>7</v>
      </c>
      <c r="DY15" s="214"/>
      <c r="DZ15" s="311">
        <f t="shared" si="142"/>
        <v>7</v>
      </c>
      <c r="EA15" s="312">
        <f t="shared" si="58"/>
        <v>7</v>
      </c>
      <c r="EB15" s="215">
        <v>7</v>
      </c>
      <c r="EC15" s="215"/>
      <c r="ED15" s="311">
        <f t="shared" si="59"/>
        <v>7</v>
      </c>
      <c r="EE15" s="312">
        <f t="shared" si="60"/>
        <v>7</v>
      </c>
      <c r="EF15" s="311">
        <f t="shared" si="143"/>
        <v>7</v>
      </c>
      <c r="EG15" s="348">
        <f t="shared" si="144"/>
        <v>7</v>
      </c>
      <c r="EH15" s="210">
        <v>6</v>
      </c>
      <c r="EI15" s="267">
        <f t="shared" si="145"/>
        <v>6.5</v>
      </c>
      <c r="EJ15" s="207" t="str">
        <f t="shared" si="148"/>
        <v>TBK</v>
      </c>
      <c r="EK15" s="267">
        <f t="shared" si="146"/>
        <v>6.5</v>
      </c>
      <c r="EL15" s="204" t="str">
        <f t="shared" si="148"/>
        <v>TBK</v>
      </c>
      <c r="EM15" s="357">
        <v>7.5</v>
      </c>
      <c r="EN15" s="210">
        <v>8</v>
      </c>
      <c r="EO15" s="210"/>
      <c r="EP15" s="211">
        <f t="shared" si="62"/>
        <v>8</v>
      </c>
      <c r="EQ15" s="209">
        <f t="shared" si="63"/>
        <v>7.8</v>
      </c>
      <c r="ER15" s="209" t="str">
        <f t="shared" si="64"/>
        <v>-</v>
      </c>
      <c r="ES15" s="500">
        <f t="shared" si="65"/>
        <v>7.8</v>
      </c>
      <c r="ET15" s="209">
        <f t="shared" si="66"/>
        <v>7.8</v>
      </c>
      <c r="EU15" s="467">
        <v>7</v>
      </c>
      <c r="EV15" s="210">
        <v>5</v>
      </c>
      <c r="EW15" s="210"/>
      <c r="EX15" s="211">
        <f t="shared" si="67"/>
        <v>5</v>
      </c>
      <c r="EY15" s="209">
        <f t="shared" si="68"/>
        <v>6</v>
      </c>
      <c r="EZ15" s="209" t="str">
        <f t="shared" si="69"/>
        <v>-</v>
      </c>
      <c r="FA15" s="501">
        <f t="shared" si="70"/>
        <v>6</v>
      </c>
      <c r="FB15" s="209">
        <f t="shared" si="71"/>
        <v>6</v>
      </c>
      <c r="FC15" s="357">
        <v>7.5</v>
      </c>
      <c r="FD15" s="210">
        <v>3</v>
      </c>
      <c r="FE15" s="210"/>
      <c r="FF15" s="211">
        <f t="shared" si="72"/>
        <v>3</v>
      </c>
      <c r="FG15" s="209">
        <f t="shared" si="73"/>
        <v>5.3</v>
      </c>
      <c r="FH15" s="209" t="str">
        <f t="shared" si="74"/>
        <v>-</v>
      </c>
      <c r="FI15" s="501">
        <f t="shared" si="75"/>
        <v>5.3</v>
      </c>
      <c r="FJ15" s="209">
        <f t="shared" si="76"/>
        <v>5.3</v>
      </c>
      <c r="FK15" s="357">
        <v>7.5</v>
      </c>
      <c r="FL15" s="210">
        <v>5</v>
      </c>
      <c r="FM15" s="210"/>
      <c r="FN15" s="211">
        <f t="shared" si="77"/>
        <v>5</v>
      </c>
      <c r="FO15" s="209">
        <f t="shared" si="78"/>
        <v>6.3</v>
      </c>
      <c r="FP15" s="209" t="str">
        <f t="shared" si="79"/>
        <v>-</v>
      </c>
      <c r="FQ15" s="501">
        <f>MAX(FO15:FP15)</f>
        <v>6.3</v>
      </c>
      <c r="FR15" s="209">
        <f t="shared" si="80"/>
        <v>6.3</v>
      </c>
      <c r="FS15" s="467">
        <v>6</v>
      </c>
      <c r="FT15" s="210">
        <v>3</v>
      </c>
      <c r="FU15" s="210">
        <v>4</v>
      </c>
      <c r="FV15" s="211" t="str">
        <f t="shared" si="81"/>
        <v>3/4</v>
      </c>
      <c r="FW15" s="209">
        <f t="shared" si="82"/>
        <v>4.5</v>
      </c>
      <c r="FX15" s="209">
        <f t="shared" si="83"/>
        <v>5</v>
      </c>
      <c r="FY15" s="501">
        <f t="shared" si="84"/>
        <v>5</v>
      </c>
      <c r="FZ15" s="209" t="str">
        <f t="shared" si="85"/>
        <v>4.5/5</v>
      </c>
      <c r="GA15" s="357">
        <v>6</v>
      </c>
      <c r="GB15" s="210">
        <v>5</v>
      </c>
      <c r="GC15" s="210"/>
      <c r="GD15" s="211">
        <f t="shared" si="86"/>
        <v>5</v>
      </c>
      <c r="GE15" s="209">
        <f t="shared" si="87"/>
        <v>5.5</v>
      </c>
      <c r="GF15" s="209" t="str">
        <f t="shared" si="88"/>
        <v>-</v>
      </c>
      <c r="GG15" s="501">
        <f t="shared" si="89"/>
        <v>5.5</v>
      </c>
      <c r="GH15" s="209">
        <f t="shared" si="90"/>
        <v>5.5</v>
      </c>
      <c r="GI15" s="439">
        <v>7</v>
      </c>
      <c r="GJ15" s="439">
        <v>7</v>
      </c>
      <c r="GK15" s="440">
        <v>8.4</v>
      </c>
      <c r="GL15" s="446">
        <f t="shared" si="91"/>
        <v>6.6</v>
      </c>
      <c r="GM15" s="502" t="str">
        <f t="shared" si="92"/>
        <v>TBK</v>
      </c>
      <c r="GN15" s="357">
        <v>6.5</v>
      </c>
      <c r="GO15" s="210">
        <v>3</v>
      </c>
      <c r="GP15" s="210">
        <v>5</v>
      </c>
      <c r="GQ15" s="211" t="str">
        <f t="shared" si="93"/>
        <v>3/5</v>
      </c>
      <c r="GR15" s="209">
        <f t="shared" si="94"/>
        <v>4.8</v>
      </c>
      <c r="GS15" s="209">
        <f t="shared" si="95"/>
        <v>5.8</v>
      </c>
      <c r="GT15" s="501">
        <f t="shared" si="96"/>
        <v>5.8</v>
      </c>
      <c r="GU15" s="209" t="str">
        <f t="shared" si="97"/>
        <v>4.8/5.8</v>
      </c>
      <c r="GV15" s="357">
        <v>4</v>
      </c>
      <c r="GW15" s="210">
        <v>5</v>
      </c>
      <c r="GX15" s="210">
        <v>6</v>
      </c>
      <c r="GY15" s="211" t="str">
        <f t="shared" si="98"/>
        <v>5/6</v>
      </c>
      <c r="GZ15" s="209">
        <f t="shared" si="99"/>
        <v>4.5</v>
      </c>
      <c r="HA15" s="209">
        <f t="shared" si="100"/>
        <v>5</v>
      </c>
      <c r="HB15" s="501">
        <f t="shared" si="101"/>
        <v>5</v>
      </c>
      <c r="HC15" s="209" t="str">
        <f t="shared" si="102"/>
        <v>4.5/5</v>
      </c>
      <c r="HD15" s="357">
        <v>7</v>
      </c>
      <c r="HE15" s="210">
        <v>5</v>
      </c>
      <c r="HF15" s="210"/>
      <c r="HG15" s="211">
        <f t="shared" si="103"/>
        <v>5</v>
      </c>
      <c r="HH15" s="209">
        <f t="shared" si="104"/>
        <v>6</v>
      </c>
      <c r="HI15" s="209" t="str">
        <f t="shared" si="105"/>
        <v>-</v>
      </c>
      <c r="HJ15" s="501">
        <f t="shared" si="106"/>
        <v>6</v>
      </c>
      <c r="HK15" s="209">
        <f t="shared" si="107"/>
        <v>6</v>
      </c>
      <c r="HL15" s="357">
        <v>7.5</v>
      </c>
      <c r="HM15" s="210">
        <v>8</v>
      </c>
      <c r="HN15" s="210"/>
      <c r="HO15" s="211">
        <f t="shared" si="108"/>
        <v>8</v>
      </c>
      <c r="HP15" s="209">
        <f t="shared" si="109"/>
        <v>7.8</v>
      </c>
      <c r="HQ15" s="209" t="str">
        <f t="shared" si="110"/>
        <v>-</v>
      </c>
      <c r="HR15" s="501">
        <f t="shared" si="111"/>
        <v>7.8</v>
      </c>
      <c r="HS15" s="209">
        <f t="shared" si="112"/>
        <v>7.8</v>
      </c>
      <c r="HT15" s="357">
        <v>6.5</v>
      </c>
      <c r="HU15" s="210">
        <v>2</v>
      </c>
      <c r="HV15" s="210">
        <v>5</v>
      </c>
      <c r="HW15" s="211" t="str">
        <f t="shared" si="113"/>
        <v>2/5</v>
      </c>
      <c r="HX15" s="209">
        <f t="shared" si="114"/>
        <v>4.3</v>
      </c>
      <c r="HY15" s="209">
        <f t="shared" si="115"/>
        <v>5.8</v>
      </c>
      <c r="HZ15" s="501">
        <f t="shared" si="116"/>
        <v>5.8</v>
      </c>
      <c r="IA15" s="209" t="str">
        <f t="shared" si="117"/>
        <v>4.3/5.8</v>
      </c>
      <c r="IB15" s="493">
        <v>7</v>
      </c>
      <c r="IC15" s="439">
        <v>7</v>
      </c>
      <c r="ID15" s="439">
        <v>7</v>
      </c>
      <c r="IE15" s="510">
        <v>8</v>
      </c>
      <c r="IF15" s="444">
        <f t="shared" si="118"/>
        <v>6.8</v>
      </c>
      <c r="IG15" s="445" t="str">
        <f t="shared" si="119"/>
        <v>TBK</v>
      </c>
      <c r="IH15" s="446">
        <f t="shared" si="120"/>
        <v>6.7</v>
      </c>
      <c r="II15" s="442" t="str">
        <f t="shared" si="121"/>
        <v>TBK</v>
      </c>
      <c r="IJ15" s="267">
        <f t="shared" si="122"/>
        <v>6.6</v>
      </c>
      <c r="IK15" s="506" t="str">
        <f t="shared" si="123"/>
        <v>TBK</v>
      </c>
      <c r="IL15" s="439">
        <v>5</v>
      </c>
      <c r="IM15" s="588">
        <v>4.5</v>
      </c>
      <c r="IN15" s="439">
        <v>5.5</v>
      </c>
      <c r="IO15" s="440">
        <f>ROUND(SUM(IL15:IN15)/3,1)</f>
        <v>5</v>
      </c>
      <c r="IP15" s="267">
        <f t="shared" si="124"/>
        <v>5.8</v>
      </c>
      <c r="IQ15" s="442" t="str">
        <f t="shared" si="125"/>
        <v>TB</v>
      </c>
      <c r="IR15" s="590"/>
    </row>
    <row r="16" spans="1:252" s="16" customFormat="1" ht="26.25" customHeight="1">
      <c r="A16" s="277">
        <f t="shared" si="147"/>
        <v>12</v>
      </c>
      <c r="B16" s="135" t="s">
        <v>186</v>
      </c>
      <c r="C16" s="136" t="s">
        <v>79</v>
      </c>
      <c r="D16" s="137" t="s">
        <v>84</v>
      </c>
      <c r="E16" s="171">
        <v>6.4</v>
      </c>
      <c r="F16" s="168">
        <v>5</v>
      </c>
      <c r="G16" s="168"/>
      <c r="H16" s="169">
        <f>IF(ISBLANK(G16),F16,F16&amp;"/"&amp;G16)</f>
        <v>5</v>
      </c>
      <c r="I16" s="171">
        <f>ROUND((E16+F16)/2,1)</f>
        <v>5.7</v>
      </c>
      <c r="J16" s="171" t="str">
        <f>IF(ISNUMBER(G16),ROUND((E16+G16)/2,1),"-")</f>
        <v>-</v>
      </c>
      <c r="K16" s="372">
        <f>MAX(I16:J16)</f>
        <v>5.7</v>
      </c>
      <c r="L16" s="209">
        <f>IF(I16&gt;=5,I16,IF(J16&gt;=5,I16&amp;"/"&amp;J16,I16&amp;"/"&amp;J16))</f>
        <v>5.7</v>
      </c>
      <c r="M16" s="209">
        <v>4</v>
      </c>
      <c r="N16" s="210">
        <v>9</v>
      </c>
      <c r="O16" s="210"/>
      <c r="P16" s="211">
        <f>IF(ISBLANK(O16),N16,N16&amp;"/"&amp;O16)</f>
        <v>9</v>
      </c>
      <c r="Q16" s="209">
        <f>ROUND((M16+N16)/2,1)</f>
        <v>6.5</v>
      </c>
      <c r="R16" s="209" t="str">
        <f>IF(ISNUMBER(O16),ROUND((M16+O16)/2,1),"-")</f>
        <v>-</v>
      </c>
      <c r="S16" s="348">
        <f>MAX(Q16:R16)</f>
        <v>6.5</v>
      </c>
      <c r="T16" s="209">
        <f>IF(Q16&gt;=5,Q16,IF(R16&gt;=5,Q16&amp;"/"&amp;R16,Q16&amp;"/"&amp;R16))</f>
        <v>6.5</v>
      </c>
      <c r="U16" s="209">
        <v>8.3</v>
      </c>
      <c r="V16" s="210">
        <v>5</v>
      </c>
      <c r="W16" s="210"/>
      <c r="X16" s="211">
        <f>IF(ISBLANK(W16),V16,V16&amp;"/"&amp;W16)</f>
        <v>5</v>
      </c>
      <c r="Y16" s="209">
        <f>ROUND((U16+V16)/2,1)</f>
        <v>6.7</v>
      </c>
      <c r="Z16" s="209" t="str">
        <f>IF(ISNUMBER(W16),ROUND((U16+W16)/2,1),"-")</f>
        <v>-</v>
      </c>
      <c r="AA16" s="348">
        <f>MAX(Y16:Z16)</f>
        <v>6.7</v>
      </c>
      <c r="AB16" s="209">
        <f>IF(Y16&gt;=5,Y16,IF(Z16&gt;=5,Y16&amp;"/"&amp;Z16,Y16&amp;"/"&amp;Z16))</f>
        <v>6.7</v>
      </c>
      <c r="AC16" s="209">
        <v>7.3</v>
      </c>
      <c r="AD16" s="210">
        <v>7</v>
      </c>
      <c r="AE16" s="210"/>
      <c r="AF16" s="211">
        <f>IF(ISBLANK(AE16),AD16,AD16&amp;"/"&amp;AE16)</f>
        <v>7</v>
      </c>
      <c r="AG16" s="209">
        <f>ROUND((AC16+AD16)/2,1)</f>
        <v>7.2</v>
      </c>
      <c r="AH16" s="209" t="str">
        <f>IF(ISNUMBER(AE16),ROUND((AC16+AE16)/2,1),"-")</f>
        <v>-</v>
      </c>
      <c r="AI16" s="348">
        <f>MAX(AG16:AH16)</f>
        <v>7.2</v>
      </c>
      <c r="AJ16" s="209">
        <f>IF(AG16&gt;=5,AG16,IF(AH16&gt;=5,AG16&amp;"/"&amp;AH16,AG16&amp;"/"&amp;AH16))</f>
        <v>7.2</v>
      </c>
      <c r="AK16" s="209">
        <v>5</v>
      </c>
      <c r="AL16" s="210">
        <v>9</v>
      </c>
      <c r="AM16" s="210"/>
      <c r="AN16" s="211">
        <f>IF(ISBLANK(AM16),AL16,AL16&amp;"/"&amp;AM16)</f>
        <v>9</v>
      </c>
      <c r="AO16" s="209">
        <f>ROUND((AK16+AL16)/2,1)</f>
        <v>7</v>
      </c>
      <c r="AP16" s="209" t="str">
        <f>IF(ISNUMBER(AM16),ROUND((AK16+AM16)/2,1),"-")</f>
        <v>-</v>
      </c>
      <c r="AQ16" s="348">
        <f>MAX(AO16:AP16)</f>
        <v>7</v>
      </c>
      <c r="AR16" s="209">
        <f>IF(AO16&gt;=5,AO16,IF(AP16&gt;=5,AO16&amp;"/"&amp;AP16,AO16&amp;"/"&amp;AP16))</f>
        <v>7</v>
      </c>
      <c r="AS16" s="209">
        <v>4</v>
      </c>
      <c r="AT16" s="210">
        <v>9</v>
      </c>
      <c r="AU16" s="210"/>
      <c r="AV16" s="211">
        <f>IF(ISBLANK(AU16),AT16,AT16&amp;"/"&amp;AU16)</f>
        <v>9</v>
      </c>
      <c r="AW16" s="209">
        <f>ROUND((AS16+AT16)/2,1)</f>
        <v>6.5</v>
      </c>
      <c r="AX16" s="209" t="str">
        <f>IF(ISNUMBER(AU16),ROUND((AS16+AU16)/2,1),"-")</f>
        <v>-</v>
      </c>
      <c r="AY16" s="348">
        <f>MAX(AW16:AX16)</f>
        <v>6.5</v>
      </c>
      <c r="AZ16" s="209">
        <f>IF(AW16&gt;=5,AW16,IF(AX16&gt;=5,AW16&amp;"/"&amp;AX16,AW16&amp;"/"&amp;AX16))</f>
        <v>6.5</v>
      </c>
      <c r="BA16" s="214">
        <v>5</v>
      </c>
      <c r="BB16" s="225">
        <f t="shared" si="25"/>
        <v>6.5</v>
      </c>
      <c r="BC16" s="226" t="str">
        <f t="shared" si="26"/>
        <v>TBK</v>
      </c>
      <c r="BD16" s="209">
        <v>7.7</v>
      </c>
      <c r="BE16" s="210">
        <v>5</v>
      </c>
      <c r="BF16" s="210"/>
      <c r="BG16" s="211">
        <f>IF(ISBLANK(BF16),BE16,BE16&amp;"/"&amp;BF16)</f>
        <v>5</v>
      </c>
      <c r="BH16" s="209">
        <f>ROUND((BD16+BE16)/2,1)</f>
        <v>6.4</v>
      </c>
      <c r="BI16" s="209" t="str">
        <f>IF(ISNUMBER(BF16),ROUND((BD16+BF16)/2,1),"-")</f>
        <v>-</v>
      </c>
      <c r="BJ16" s="348">
        <f>MAX(BH16:BI16)</f>
        <v>6.4</v>
      </c>
      <c r="BK16" s="209">
        <f>IF(BH16&gt;=5,BH16,IF(BI16&gt;=5,BH16&amp;"/"&amp;BI16,BH16&amp;"/"&amp;BI16))</f>
        <v>6.4</v>
      </c>
      <c r="BL16" s="209">
        <v>7</v>
      </c>
      <c r="BM16" s="215">
        <v>6</v>
      </c>
      <c r="BN16" s="215"/>
      <c r="BO16" s="211">
        <f t="shared" si="131"/>
        <v>6</v>
      </c>
      <c r="BP16" s="209">
        <f t="shared" si="132"/>
        <v>6.5</v>
      </c>
      <c r="BQ16" s="209" t="str">
        <f t="shared" si="133"/>
        <v>-</v>
      </c>
      <c r="BR16" s="348">
        <f t="shared" si="134"/>
        <v>6.5</v>
      </c>
      <c r="BS16" s="209">
        <f t="shared" si="135"/>
        <v>6.5</v>
      </c>
      <c r="BT16" s="209"/>
      <c r="BU16" s="209"/>
      <c r="BV16" s="348"/>
      <c r="BW16" s="209"/>
      <c r="BX16" s="209">
        <v>7</v>
      </c>
      <c r="BY16" s="210">
        <v>7</v>
      </c>
      <c r="BZ16" s="210"/>
      <c r="CA16" s="211">
        <f t="shared" si="136"/>
        <v>7</v>
      </c>
      <c r="CB16" s="209">
        <f t="shared" si="137"/>
        <v>7</v>
      </c>
      <c r="CC16" s="209" t="str">
        <f t="shared" si="138"/>
        <v>-</v>
      </c>
      <c r="CD16" s="348">
        <f t="shared" si="139"/>
        <v>7</v>
      </c>
      <c r="CE16" s="209">
        <f>IF(CB16&gt;=5,CB16,IF(CC16&gt;=5,CB16&amp;"/"&amp;CC16,CB16&amp;"/"&amp;CC16))</f>
        <v>7</v>
      </c>
      <c r="CF16" s="209">
        <v>7</v>
      </c>
      <c r="CG16" s="210">
        <v>5</v>
      </c>
      <c r="CH16" s="210"/>
      <c r="CI16" s="211">
        <f>IF(ISBLANK(CH16),CG16,CG16&amp;"/"&amp;CH16)</f>
        <v>5</v>
      </c>
      <c r="CJ16" s="209">
        <f>ROUND((CF16+CG16)/2,1)</f>
        <v>6</v>
      </c>
      <c r="CK16" s="209" t="str">
        <f>IF(ISNUMBER(CH16),ROUND((CF16+CH16)/2,1),"-")</f>
        <v>-</v>
      </c>
      <c r="CL16" s="348">
        <f>MAX(CJ16:CK16)</f>
        <v>6</v>
      </c>
      <c r="CM16" s="209">
        <f>IF(CJ16&gt;=5,CJ16,IF(CK16&gt;=5,CJ16&amp;"/"&amp;CK16,CJ16&amp;"/"&amp;CK16))</f>
        <v>6</v>
      </c>
      <c r="CN16" s="209">
        <v>6.2</v>
      </c>
      <c r="CO16" s="210">
        <v>3</v>
      </c>
      <c r="CP16" s="210">
        <v>8</v>
      </c>
      <c r="CQ16" s="211" t="str">
        <f>IF(ISBLANK(CP16),CO16,CO16&amp;"/"&amp;CP16)</f>
        <v>3/8</v>
      </c>
      <c r="CR16" s="209">
        <f>ROUND((CN16+CO16)/2,1)</f>
        <v>4.6</v>
      </c>
      <c r="CS16" s="209">
        <f>IF(ISNUMBER(CP16),ROUND((CN16+CP16)/2,1),"-")</f>
        <v>7.1</v>
      </c>
      <c r="CT16" s="348">
        <f>MAX(CR16:CS16)</f>
        <v>7.1</v>
      </c>
      <c r="CU16" s="209" t="str">
        <f>IF(CR16&gt;=5,CR16,IF(CS16&gt;=5,CR16&amp;"/"&amp;CS16,CR16&amp;"/"&amp;CS16))</f>
        <v>4.6/7.1</v>
      </c>
      <c r="CV16" s="209">
        <v>6.5</v>
      </c>
      <c r="CW16" s="210">
        <v>3</v>
      </c>
      <c r="CX16" s="210">
        <v>6</v>
      </c>
      <c r="CY16" s="211" t="str">
        <f>IF(ISBLANK(CX16),CW16,CW16&amp;"/"&amp;CX16)</f>
        <v>3/6</v>
      </c>
      <c r="CZ16" s="209">
        <f>ROUND((CV16+CW16)/2,1)</f>
        <v>4.8</v>
      </c>
      <c r="DA16" s="209">
        <f>IF(ISNUMBER(CX16),ROUND((CV16+CX16)/2,1),"-")</f>
        <v>6.3</v>
      </c>
      <c r="DB16" s="348">
        <f>MAX(CZ16:DA16)</f>
        <v>6.3</v>
      </c>
      <c r="DC16" s="209" t="str">
        <f>IF(CZ16&gt;=5,CZ16,IF(DA16&gt;=5,CZ16&amp;"/"&amp;DA16,CZ16&amp;"/"&amp;DA16))</f>
        <v>4.8/6.3</v>
      </c>
      <c r="DD16" s="209">
        <v>6</v>
      </c>
      <c r="DE16" s="210">
        <v>7</v>
      </c>
      <c r="DF16" s="210"/>
      <c r="DG16" s="211">
        <f>IF(ISBLANK(DF16),DE16,DE16&amp;"/"&amp;DF16)</f>
        <v>7</v>
      </c>
      <c r="DH16" s="209">
        <f>ROUND((DD16+DE16)/2,1)</f>
        <v>6.5</v>
      </c>
      <c r="DI16" s="209" t="str">
        <f>IF(ISNUMBER(DF16),ROUND((DD16+DF16)/2,1),"-")</f>
        <v>-</v>
      </c>
      <c r="DJ16" s="348">
        <f>MAX(DH16:DI16)</f>
        <v>6.5</v>
      </c>
      <c r="DK16" s="209">
        <f>IF(DH16&gt;=5,DH16,IF(DI16&gt;=5,DH16&amp;"/"&amp;DI16,DH16&amp;"/"&amp;DI16))</f>
        <v>6.5</v>
      </c>
      <c r="DL16" s="209">
        <v>9</v>
      </c>
      <c r="DM16" s="210">
        <v>8</v>
      </c>
      <c r="DN16" s="210"/>
      <c r="DO16" s="211">
        <f>IF(ISBLANK(DN16),DM16,DM16&amp;"/"&amp;DN16)</f>
        <v>8</v>
      </c>
      <c r="DP16" s="209">
        <f>ROUND((DL16+DM16)/2,1)</f>
        <v>8.5</v>
      </c>
      <c r="DQ16" s="209" t="str">
        <f>IF(ISNUMBER(DN16),ROUND((DL16+DN16)/2,1),"-")</f>
        <v>-</v>
      </c>
      <c r="DR16" s="348">
        <f>MAX(DP16:DQ16)</f>
        <v>8.5</v>
      </c>
      <c r="DS16" s="209">
        <f>IF(DP16&gt;=5,DP16,IF(DQ16&gt;=5,DP16&amp;"/"&amp;DQ16,DP16&amp;"/"&amp;DQ16))</f>
        <v>8.5</v>
      </c>
      <c r="DT16" s="214">
        <v>6</v>
      </c>
      <c r="DU16" s="214"/>
      <c r="DV16" s="311">
        <f t="shared" si="140"/>
        <v>6</v>
      </c>
      <c r="DW16" s="312">
        <f t="shared" si="141"/>
        <v>6</v>
      </c>
      <c r="DX16" s="215">
        <v>6</v>
      </c>
      <c r="DY16" s="214"/>
      <c r="DZ16" s="311">
        <f t="shared" si="142"/>
        <v>6</v>
      </c>
      <c r="EA16" s="312">
        <f t="shared" si="58"/>
        <v>6</v>
      </c>
      <c r="EB16" s="215">
        <v>7</v>
      </c>
      <c r="EC16" s="215"/>
      <c r="ED16" s="311">
        <f t="shared" si="59"/>
        <v>7</v>
      </c>
      <c r="EE16" s="312">
        <f t="shared" si="60"/>
        <v>7</v>
      </c>
      <c r="EF16" s="311">
        <f t="shared" si="143"/>
        <v>6</v>
      </c>
      <c r="EG16" s="348">
        <f t="shared" si="144"/>
        <v>6.3</v>
      </c>
      <c r="EH16" s="210">
        <v>7</v>
      </c>
      <c r="EI16" s="267">
        <f t="shared" si="145"/>
        <v>6.7</v>
      </c>
      <c r="EJ16" s="207" t="str">
        <f t="shared" si="148"/>
        <v>TBK</v>
      </c>
      <c r="EK16" s="267">
        <f>ROUND((BB16*$BB$3+EI16*$EI$3)/$EK$3,1)</f>
        <v>6.6</v>
      </c>
      <c r="EL16" s="204" t="str">
        <f t="shared" si="148"/>
        <v>TBK</v>
      </c>
      <c r="EM16" s="357">
        <v>4.5</v>
      </c>
      <c r="EN16" s="210">
        <v>7</v>
      </c>
      <c r="EO16" s="210"/>
      <c r="EP16" s="211">
        <f>IF(ISBLANK(EO16),EN16,EN16&amp;"/"&amp;EO16)</f>
        <v>7</v>
      </c>
      <c r="EQ16" s="209">
        <f>ROUND((EM16+EN16)/2,1)</f>
        <v>5.8</v>
      </c>
      <c r="ER16" s="209" t="str">
        <f>IF(ISNUMBER(EO16),ROUND((EM16+EO16)/2,1),"-")</f>
        <v>-</v>
      </c>
      <c r="ES16" s="500">
        <f>MAX(EQ16:ER16)</f>
        <v>5.8</v>
      </c>
      <c r="ET16" s="209">
        <f>IF(EQ16&gt;=5,EQ16,IF(ER16&gt;=5,EQ16&amp;"/"&amp;ER16,EQ16&amp;"/"&amp;ER16))</f>
        <v>5.8</v>
      </c>
      <c r="EU16" s="467">
        <v>7.33</v>
      </c>
      <c r="EV16" s="210">
        <v>6</v>
      </c>
      <c r="EW16" s="210"/>
      <c r="EX16" s="211">
        <f>IF(ISBLANK(EW16),EV16,EV16&amp;"/"&amp;EW16)</f>
        <v>6</v>
      </c>
      <c r="EY16" s="209">
        <f>ROUND((EU16+EV16)/2,1)</f>
        <v>6.7</v>
      </c>
      <c r="EZ16" s="209" t="str">
        <f>IF(ISNUMBER(EW16),ROUND((EU16+EW16)/2,1),"-")</f>
        <v>-</v>
      </c>
      <c r="FA16" s="501">
        <f>MAX(EY16:EZ16)</f>
        <v>6.7</v>
      </c>
      <c r="FB16" s="209">
        <f>IF(EY16&gt;=5,EY16,IF(EZ16&gt;=5,EY16&amp;"/"&amp;EZ16,EY16&amp;"/"&amp;EZ16))</f>
        <v>6.7</v>
      </c>
      <c r="FC16" s="357">
        <v>7.5</v>
      </c>
      <c r="FD16" s="210">
        <v>3</v>
      </c>
      <c r="FE16" s="210"/>
      <c r="FF16" s="211">
        <f>IF(ISBLANK(FE16),FD16,FD16&amp;"/"&amp;FE16)</f>
        <v>3</v>
      </c>
      <c r="FG16" s="209">
        <f>ROUND((FC16+FD16)/2,1)</f>
        <v>5.3</v>
      </c>
      <c r="FH16" s="209" t="str">
        <f>IF(ISNUMBER(FE16),ROUND((FC16+FE16)/2,1),"-")</f>
        <v>-</v>
      </c>
      <c r="FI16" s="501">
        <f>MAX(FG16:FH16)</f>
        <v>5.3</v>
      </c>
      <c r="FJ16" s="209">
        <f>IF(FG16&gt;=5,FG16,IF(FH16&gt;=5,FG16&amp;"/"&amp;FH16,FG16&amp;"/"&amp;FH16))</f>
        <v>5.3</v>
      </c>
      <c r="FK16" s="357">
        <v>7</v>
      </c>
      <c r="FL16" s="210">
        <v>5</v>
      </c>
      <c r="FM16" s="210"/>
      <c r="FN16" s="211">
        <f>IF(ISBLANK(FM16),FL16,FL16&amp;"/"&amp;FM16)</f>
        <v>5</v>
      </c>
      <c r="FO16" s="209">
        <f>ROUND((FK16+FL16)/2,1)</f>
        <v>6</v>
      </c>
      <c r="FP16" s="209" t="str">
        <f>IF(ISNUMBER(FM16),ROUND((FK16+FM16)/2,1),"-")</f>
        <v>-</v>
      </c>
      <c r="FQ16" s="501">
        <f>MAX(FO16:FP16)</f>
        <v>6</v>
      </c>
      <c r="FR16" s="209">
        <f>IF(FO16&gt;=5,FO16,IF(FP16&gt;=5,FO16&amp;"/"&amp;FP16,FO16&amp;"/"&amp;FP16))</f>
        <v>6</v>
      </c>
      <c r="FS16" s="467">
        <v>5.67</v>
      </c>
      <c r="FT16" s="210">
        <v>5</v>
      </c>
      <c r="FU16" s="210"/>
      <c r="FV16" s="211">
        <f>IF(ISBLANK(FU16),FT16,FT16&amp;"/"&amp;FU16)</f>
        <v>5</v>
      </c>
      <c r="FW16" s="209">
        <f>ROUND((FS16+FT16)/2,1)</f>
        <v>5.3</v>
      </c>
      <c r="FX16" s="209" t="str">
        <f>IF(ISNUMBER(FU16),ROUND((FS16+FU16)/2,1),"-")</f>
        <v>-</v>
      </c>
      <c r="FY16" s="501">
        <f>MAX(FW16:FX16)</f>
        <v>5.3</v>
      </c>
      <c r="FZ16" s="209">
        <f>IF(FW16&gt;=5,FW16,IF(FX16&gt;=5,FW16&amp;"/"&amp;FX16,FW16&amp;"/"&amp;FX16))</f>
        <v>5.3</v>
      </c>
      <c r="GA16" s="357">
        <v>7</v>
      </c>
      <c r="GB16" s="210">
        <v>3</v>
      </c>
      <c r="GC16" s="210"/>
      <c r="GD16" s="211">
        <f>IF(ISBLANK(GC16),GB16,GB16&amp;"/"&amp;GC16)</f>
        <v>3</v>
      </c>
      <c r="GE16" s="209">
        <f>ROUND((GA16+GB16)/2,1)</f>
        <v>5</v>
      </c>
      <c r="GF16" s="209" t="str">
        <f>IF(ISNUMBER(GC16),ROUND((GA16+GC16)/2,1),"-")</f>
        <v>-</v>
      </c>
      <c r="GG16" s="501">
        <f>MAX(GE16:GF16)</f>
        <v>5</v>
      </c>
      <c r="GH16" s="209">
        <f>IF(GE16&gt;=5,GE16,IF(GF16&gt;=5,GE16&amp;"/"&amp;GF16,GE16&amp;"/"&amp;GF16))</f>
        <v>5</v>
      </c>
      <c r="GI16" s="439">
        <v>7</v>
      </c>
      <c r="GJ16" s="439">
        <v>6</v>
      </c>
      <c r="GK16" s="440">
        <v>6.8</v>
      </c>
      <c r="GL16" s="446">
        <f>ROUND((ES16*$ES$3+FA16*$FA$3+FI16*$FI$3+FQ16*$FQ$3+FY16*$FY$3+GG16*$GG$3+GI16*$GI$3+GJ16*$GJ$3+GK16*$GK$3)/$GL$3,1)</f>
        <v>6.1</v>
      </c>
      <c r="GM16" s="502" t="str">
        <f t="shared" si="92"/>
        <v>TBK</v>
      </c>
      <c r="GN16" s="357">
        <v>6</v>
      </c>
      <c r="GO16" s="210">
        <v>5</v>
      </c>
      <c r="GP16" s="210"/>
      <c r="GQ16" s="211">
        <f>IF(ISBLANK(GP16),GO16,GO16&amp;"/"&amp;GP16)</f>
        <v>5</v>
      </c>
      <c r="GR16" s="209">
        <f>ROUND((GN16+GO16)/2,1)</f>
        <v>5.5</v>
      </c>
      <c r="GS16" s="209" t="str">
        <f>IF(ISNUMBER(GP16),ROUND((GN16+GP16)/2,1),"-")</f>
        <v>-</v>
      </c>
      <c r="GT16" s="501">
        <f>MAX(GR16:GS16)</f>
        <v>5.5</v>
      </c>
      <c r="GU16" s="209">
        <f>IF(GR16&gt;=5,GR16,IF(GS16&gt;=5,GR16&amp;"/"&amp;GS16,GR16&amp;"/"&amp;GS16))</f>
        <v>5.5</v>
      </c>
      <c r="GV16" s="357">
        <v>6.5</v>
      </c>
      <c r="GW16" s="210">
        <v>4</v>
      </c>
      <c r="GX16" s="210"/>
      <c r="GY16" s="211">
        <f>IF(ISBLANK(GX16),GW16,GW16&amp;"/"&amp;GX16)</f>
        <v>4</v>
      </c>
      <c r="GZ16" s="209">
        <f>ROUND((GV16+GW16)/2,1)</f>
        <v>5.3</v>
      </c>
      <c r="HA16" s="209" t="str">
        <f>IF(ISNUMBER(GX16),ROUND((GV16+GX16)/2,1),"-")</f>
        <v>-</v>
      </c>
      <c r="HB16" s="501">
        <f>MAX(GZ16:HA16)</f>
        <v>5.3</v>
      </c>
      <c r="HC16" s="209">
        <f>IF(GZ16&gt;=5,GZ16,IF(HA16&gt;=5,GZ16&amp;"/"&amp;HA16,GZ16&amp;"/"&amp;HA16))</f>
        <v>5.3</v>
      </c>
      <c r="HD16" s="357">
        <v>7</v>
      </c>
      <c r="HE16" s="210">
        <v>4</v>
      </c>
      <c r="HF16" s="210"/>
      <c r="HG16" s="211">
        <f>IF(ISBLANK(HF16),HE16,HE16&amp;"/"&amp;HF16)</f>
        <v>4</v>
      </c>
      <c r="HH16" s="209">
        <f>ROUND((HD16+HE16)/2,1)</f>
        <v>5.5</v>
      </c>
      <c r="HI16" s="209" t="str">
        <f>IF(ISNUMBER(HF16),ROUND((HD16+HF16)/2,1),"-")</f>
        <v>-</v>
      </c>
      <c r="HJ16" s="501">
        <f>MAX(HH16:HI16)</f>
        <v>5.5</v>
      </c>
      <c r="HK16" s="209">
        <f>IF(HH16&gt;=5,HH16,IF(HI16&gt;=5,HH16&amp;"/"&amp;HI16,HH16&amp;"/"&amp;HI16))</f>
        <v>5.5</v>
      </c>
      <c r="HL16" s="357">
        <v>7</v>
      </c>
      <c r="HM16" s="210">
        <v>6</v>
      </c>
      <c r="HN16" s="210"/>
      <c r="HO16" s="211">
        <f>IF(ISBLANK(HN16),HM16,HM16&amp;"/"&amp;HN16)</f>
        <v>6</v>
      </c>
      <c r="HP16" s="209">
        <f>ROUND((HL16+HM16)/2,1)</f>
        <v>6.5</v>
      </c>
      <c r="HQ16" s="209" t="str">
        <f>IF(ISNUMBER(HN16),ROUND((HL16+HN16)/2,1),"-")</f>
        <v>-</v>
      </c>
      <c r="HR16" s="501">
        <f>MAX(HP16:HQ16)</f>
        <v>6.5</v>
      </c>
      <c r="HS16" s="209">
        <f>IF(HP16&gt;=5,HP16,IF(HQ16&gt;=5,HP16&amp;"/"&amp;HQ16,HP16&amp;"/"&amp;HQ16))</f>
        <v>6.5</v>
      </c>
      <c r="HT16" s="357">
        <v>7</v>
      </c>
      <c r="HU16" s="210">
        <v>4</v>
      </c>
      <c r="HV16" s="210"/>
      <c r="HW16" s="211">
        <f>IF(ISBLANK(HV16),HU16,HU16&amp;"/"&amp;HV16)</f>
        <v>4</v>
      </c>
      <c r="HX16" s="209">
        <f>ROUND((HT16+HU16)/2,1)</f>
        <v>5.5</v>
      </c>
      <c r="HY16" s="209" t="str">
        <f>IF(ISNUMBER(HV16),ROUND((HT16+HV16)/2,1),"-")</f>
        <v>-</v>
      </c>
      <c r="HZ16" s="501">
        <f>MAX(HX16:HY16)</f>
        <v>5.5</v>
      </c>
      <c r="IA16" s="209">
        <f>IF(HX16&gt;=5,HX16,IF(HY16&gt;=5,HX16&amp;"/"&amp;HY16,HX16&amp;"/"&amp;HY16))</f>
        <v>5.5</v>
      </c>
      <c r="IB16" s="493">
        <v>5</v>
      </c>
      <c r="IC16" s="439">
        <v>7</v>
      </c>
      <c r="ID16" s="439">
        <v>8</v>
      </c>
      <c r="IE16" s="510">
        <v>5.7</v>
      </c>
      <c r="IF16" s="444">
        <f>ROUND((HB16*$HB$3+GT16*$GT$3+HJ16*$HJ$3+HR16*$HR$3+HZ16*$HZ$3+IB16*$IB$3+IC16*$IC$3+ID16*$ID$3+IE16*$IE$3)/$IF$3,1)</f>
        <v>5.8</v>
      </c>
      <c r="IG16" s="445" t="str">
        <f t="shared" si="119"/>
        <v>TB</v>
      </c>
      <c r="IH16" s="446">
        <f>ROUND((IF16*$IF$3+GL16*$GL$3)/$IH$3,1)</f>
        <v>6</v>
      </c>
      <c r="II16" s="442" t="str">
        <f t="shared" si="121"/>
        <v>TBK</v>
      </c>
      <c r="IJ16" s="267">
        <f t="shared" si="122"/>
        <v>6.3</v>
      </c>
      <c r="IK16" s="506" t="str">
        <f t="shared" si="123"/>
        <v>TBK</v>
      </c>
      <c r="IL16" s="439">
        <v>5</v>
      </c>
      <c r="IM16" s="439">
        <v>9</v>
      </c>
      <c r="IN16" s="439">
        <v>6.5</v>
      </c>
      <c r="IO16" s="440">
        <f>ROUND(SUM(IL16:IN16)/3,1)</f>
        <v>6.8</v>
      </c>
      <c r="IP16" s="267">
        <f>ROUND((IJ16+IO16)/2,1)</f>
        <v>6.6</v>
      </c>
      <c r="IQ16" s="442" t="str">
        <f t="shared" si="125"/>
        <v>TBK</v>
      </c>
      <c r="IR16" s="590"/>
    </row>
    <row r="17" spans="1:252" s="16" customFormat="1" ht="26.25" customHeight="1">
      <c r="A17" s="277">
        <f t="shared" si="147"/>
        <v>13</v>
      </c>
      <c r="B17" s="135" t="s">
        <v>196</v>
      </c>
      <c r="C17" s="136" t="s">
        <v>197</v>
      </c>
      <c r="D17" s="137" t="s">
        <v>198</v>
      </c>
      <c r="E17" s="171">
        <v>6.4</v>
      </c>
      <c r="F17" s="168">
        <v>3</v>
      </c>
      <c r="G17" s="168">
        <v>5</v>
      </c>
      <c r="H17" s="169" t="str">
        <f>IF(ISBLANK(G17),F17,F17&amp;"/"&amp;G17)</f>
        <v>3/5</v>
      </c>
      <c r="I17" s="171">
        <f>ROUND((E17+F17)/2,1)</f>
        <v>4.7</v>
      </c>
      <c r="J17" s="171">
        <f>IF(ISNUMBER(G17),ROUND((E17+G17)/2,1),"-")</f>
        <v>5.7</v>
      </c>
      <c r="K17" s="372">
        <f>MAX(I17:J17)</f>
        <v>5.7</v>
      </c>
      <c r="L17" s="209" t="str">
        <f>IF(I17&gt;=5,I17,IF(J17&gt;=5,I17&amp;"/"&amp;J17,I17&amp;"/"&amp;J17))</f>
        <v>4.7/5.7</v>
      </c>
      <c r="M17" s="209">
        <v>5</v>
      </c>
      <c r="N17" s="210">
        <v>8</v>
      </c>
      <c r="O17" s="210"/>
      <c r="P17" s="211">
        <f>IF(ISBLANK(O17),N17,N17&amp;"/"&amp;O17)</f>
        <v>8</v>
      </c>
      <c r="Q17" s="209">
        <f>ROUND((M17+N17)/2,1)</f>
        <v>6.5</v>
      </c>
      <c r="R17" s="209" t="str">
        <f>IF(ISNUMBER(O17),ROUND((M17+O17)/2,1),"-")</f>
        <v>-</v>
      </c>
      <c r="S17" s="348">
        <f>MAX(Q17:R17)</f>
        <v>6.5</v>
      </c>
      <c r="T17" s="209">
        <f>IF(Q17&gt;=5,Q17,IF(R17&gt;=5,Q17&amp;"/"&amp;R17,Q17&amp;"/"&amp;R17))</f>
        <v>6.5</v>
      </c>
      <c r="U17" s="209">
        <v>8</v>
      </c>
      <c r="V17" s="210">
        <v>3</v>
      </c>
      <c r="W17" s="210"/>
      <c r="X17" s="211">
        <f>IF(ISBLANK(W17),V17,V17&amp;"/"&amp;W17)</f>
        <v>3</v>
      </c>
      <c r="Y17" s="209">
        <f>ROUND((U17+V17)/2,1)</f>
        <v>5.5</v>
      </c>
      <c r="Z17" s="209" t="str">
        <f>IF(ISNUMBER(W17),ROUND((U17+W17)/2,1),"-")</f>
        <v>-</v>
      </c>
      <c r="AA17" s="348">
        <f>MAX(Y17:Z17)</f>
        <v>5.5</v>
      </c>
      <c r="AB17" s="209">
        <f>IF(Y17&gt;=5,Y17,IF(Z17&gt;=5,Y17&amp;"/"&amp;Z17,Y17&amp;"/"&amp;Z17))</f>
        <v>5.5</v>
      </c>
      <c r="AC17" s="209">
        <v>7.3</v>
      </c>
      <c r="AD17" s="210">
        <v>5</v>
      </c>
      <c r="AE17" s="210"/>
      <c r="AF17" s="211">
        <f>IF(ISBLANK(AE17),AD17,AD17&amp;"/"&amp;AE17)</f>
        <v>5</v>
      </c>
      <c r="AG17" s="209">
        <f>ROUND((AC17+AD17)/2,1)</f>
        <v>6.2</v>
      </c>
      <c r="AH17" s="209" t="str">
        <f>IF(ISNUMBER(AE17),ROUND((AC17+AE17)/2,1),"-")</f>
        <v>-</v>
      </c>
      <c r="AI17" s="348">
        <f>MAX(AG17:AH17)</f>
        <v>6.2</v>
      </c>
      <c r="AJ17" s="209">
        <f>IF(AG17&gt;=5,AG17,IF(AH17&gt;=5,AG17&amp;"/"&amp;AH17,AG17&amp;"/"&amp;AH17))</f>
        <v>6.2</v>
      </c>
      <c r="AK17" s="209">
        <v>8.5</v>
      </c>
      <c r="AL17" s="210">
        <v>8</v>
      </c>
      <c r="AM17" s="210"/>
      <c r="AN17" s="211">
        <f>IF(ISBLANK(AM17),AL17,AL17&amp;"/"&amp;AM17)</f>
        <v>8</v>
      </c>
      <c r="AO17" s="209">
        <f>ROUND((AK17+AL17)/2,1)</f>
        <v>8.3</v>
      </c>
      <c r="AP17" s="209" t="str">
        <f>IF(ISNUMBER(AM17),ROUND((AK17+AM17)/2,1),"-")</f>
        <v>-</v>
      </c>
      <c r="AQ17" s="348">
        <f>MAX(AO17:AP17)</f>
        <v>8.3</v>
      </c>
      <c r="AR17" s="209">
        <f>IF(AO17&gt;=5,AO17,IF(AP17&gt;=5,AO17&amp;"/"&amp;AP17,AO17&amp;"/"&amp;AP17))</f>
        <v>8.3</v>
      </c>
      <c r="AS17" s="209">
        <v>6.3</v>
      </c>
      <c r="AT17" s="210">
        <v>7</v>
      </c>
      <c r="AU17" s="210"/>
      <c r="AV17" s="211">
        <f>IF(ISBLANK(AU17),AT17,AT17&amp;"/"&amp;AU17)</f>
        <v>7</v>
      </c>
      <c r="AW17" s="209">
        <f>ROUND((AS17+AT17)/2,1)</f>
        <v>6.7</v>
      </c>
      <c r="AX17" s="209" t="str">
        <f>IF(ISNUMBER(AU17),ROUND((AS17+AU17)/2,1),"-")</f>
        <v>-</v>
      </c>
      <c r="AY17" s="348">
        <f>MAX(AW17:AX17)</f>
        <v>6.7</v>
      </c>
      <c r="AZ17" s="209">
        <f>IF(AW17&gt;=5,AW17,IF(AX17&gt;=5,AW17&amp;"/"&amp;AX17,AW17&amp;"/"&amp;AX17))</f>
        <v>6.7</v>
      </c>
      <c r="BA17" s="214">
        <v>7</v>
      </c>
      <c r="BB17" s="225">
        <f t="shared" si="25"/>
        <v>6.4</v>
      </c>
      <c r="BC17" s="226" t="str">
        <f t="shared" si="26"/>
        <v>TBK</v>
      </c>
      <c r="BD17" s="209">
        <v>7</v>
      </c>
      <c r="BE17" s="210">
        <v>5</v>
      </c>
      <c r="BF17" s="210"/>
      <c r="BG17" s="211">
        <f>IF(ISBLANK(BF17),BE17,BE17&amp;"/"&amp;BF17)</f>
        <v>5</v>
      </c>
      <c r="BH17" s="209">
        <f>ROUND((BD17+BE17)/2,1)</f>
        <v>6</v>
      </c>
      <c r="BI17" s="209" t="str">
        <f>IF(ISNUMBER(BF17),ROUND((BD17+BF17)/2,1),"-")</f>
        <v>-</v>
      </c>
      <c r="BJ17" s="348">
        <f>MAX(BH17:BI17)</f>
        <v>6</v>
      </c>
      <c r="BK17" s="209">
        <f>IF(BH17&gt;=5,BH17,IF(BI17&gt;=5,BH17&amp;"/"&amp;BI17,BH17&amp;"/"&amp;BI17))</f>
        <v>6</v>
      </c>
      <c r="BL17" s="209">
        <v>7</v>
      </c>
      <c r="BM17" s="215">
        <v>6</v>
      </c>
      <c r="BN17" s="215"/>
      <c r="BO17" s="211">
        <f t="shared" si="131"/>
        <v>6</v>
      </c>
      <c r="BP17" s="209">
        <f t="shared" si="132"/>
        <v>6.5</v>
      </c>
      <c r="BQ17" s="209" t="str">
        <f t="shared" si="133"/>
        <v>-</v>
      </c>
      <c r="BR17" s="348">
        <f t="shared" si="134"/>
        <v>6.5</v>
      </c>
      <c r="BS17" s="209">
        <f t="shared" si="135"/>
        <v>6.5</v>
      </c>
      <c r="BT17" s="209"/>
      <c r="BU17" s="209"/>
      <c r="BV17" s="348"/>
      <c r="BW17" s="209"/>
      <c r="BX17" s="209">
        <v>5</v>
      </c>
      <c r="BY17" s="210">
        <v>9</v>
      </c>
      <c r="BZ17" s="210"/>
      <c r="CA17" s="211">
        <f t="shared" si="136"/>
        <v>9</v>
      </c>
      <c r="CB17" s="209">
        <f t="shared" si="137"/>
        <v>7</v>
      </c>
      <c r="CC17" s="209" t="str">
        <f t="shared" si="138"/>
        <v>-</v>
      </c>
      <c r="CD17" s="348">
        <f t="shared" si="139"/>
        <v>7</v>
      </c>
      <c r="CE17" s="209">
        <f>IF(CB17&gt;=5,CB17,IF(CC17&gt;=5,CB17&amp;"/"&amp;CC17,CB17&amp;"/"&amp;CC17))</f>
        <v>7</v>
      </c>
      <c r="CF17" s="209">
        <v>6.5</v>
      </c>
      <c r="CG17" s="210">
        <v>6</v>
      </c>
      <c r="CH17" s="210"/>
      <c r="CI17" s="211">
        <f>IF(ISBLANK(CH17),CG17,CG17&amp;"/"&amp;CH17)</f>
        <v>6</v>
      </c>
      <c r="CJ17" s="209">
        <f>ROUND((CF17+CG17)/2,1)</f>
        <v>6.3</v>
      </c>
      <c r="CK17" s="209" t="str">
        <f>IF(ISNUMBER(CH17),ROUND((CF17+CH17)/2,1),"-")</f>
        <v>-</v>
      </c>
      <c r="CL17" s="348">
        <f>MAX(CJ17:CK17)</f>
        <v>6.3</v>
      </c>
      <c r="CM17" s="209">
        <f>IF(CJ17&gt;=5,CJ17,IF(CK17&gt;=5,CJ17&amp;"/"&amp;CK17,CJ17&amp;"/"&amp;CK17))</f>
        <v>6.3</v>
      </c>
      <c r="CN17" s="209">
        <v>6.4</v>
      </c>
      <c r="CO17" s="210">
        <v>6</v>
      </c>
      <c r="CP17" s="210"/>
      <c r="CQ17" s="211">
        <f>IF(ISBLANK(CP17),CO17,CO17&amp;"/"&amp;CP17)</f>
        <v>6</v>
      </c>
      <c r="CR17" s="209">
        <f>ROUND((CN17+CO17)/2,1)</f>
        <v>6.2</v>
      </c>
      <c r="CS17" s="209" t="str">
        <f>IF(ISNUMBER(CP17),ROUND((CN17+CP17)/2,1),"-")</f>
        <v>-</v>
      </c>
      <c r="CT17" s="348">
        <f>MAX(CR17:CS17)</f>
        <v>6.2</v>
      </c>
      <c r="CU17" s="209">
        <f>IF(CR17&gt;=5,CR17,IF(CS17&gt;=5,CR17&amp;"/"&amp;CS17,CR17&amp;"/"&amp;CS17))</f>
        <v>6.2</v>
      </c>
      <c r="CV17" s="209">
        <v>6</v>
      </c>
      <c r="CW17" s="210">
        <v>8</v>
      </c>
      <c r="CX17" s="210"/>
      <c r="CY17" s="211">
        <f>IF(ISBLANK(CX17),CW17,CW17&amp;"/"&amp;CX17)</f>
        <v>8</v>
      </c>
      <c r="CZ17" s="209">
        <f>ROUND((CV17+CW17)/2,1)</f>
        <v>7</v>
      </c>
      <c r="DA17" s="209" t="str">
        <f>IF(ISNUMBER(CX17),ROUND((CV17+CX17)/2,1),"-")</f>
        <v>-</v>
      </c>
      <c r="DB17" s="348">
        <f>MAX(CZ17:DA17)</f>
        <v>7</v>
      </c>
      <c r="DC17" s="209">
        <f>IF(CZ17&gt;=5,CZ17,IF(DA17&gt;=5,CZ17&amp;"/"&amp;DA17,CZ17&amp;"/"&amp;DA17))</f>
        <v>7</v>
      </c>
      <c r="DD17" s="209">
        <v>6</v>
      </c>
      <c r="DE17" s="210">
        <v>7</v>
      </c>
      <c r="DF17" s="210"/>
      <c r="DG17" s="211">
        <f>IF(ISBLANK(DF17),DE17,DE17&amp;"/"&amp;DF17)</f>
        <v>7</v>
      </c>
      <c r="DH17" s="209">
        <f>ROUND((DD17+DE17)/2,1)</f>
        <v>6.5</v>
      </c>
      <c r="DI17" s="209" t="str">
        <f>IF(ISNUMBER(DF17),ROUND((DD17+DF17)/2,1),"-")</f>
        <v>-</v>
      </c>
      <c r="DJ17" s="348">
        <f>MAX(DH17:DI17)</f>
        <v>6.5</v>
      </c>
      <c r="DK17" s="209">
        <f>IF(DH17&gt;=5,DH17,IF(DI17&gt;=5,DH17&amp;"/"&amp;DI17,DH17&amp;"/"&amp;DI17))</f>
        <v>6.5</v>
      </c>
      <c r="DL17" s="209">
        <v>8.2</v>
      </c>
      <c r="DM17" s="210">
        <v>8</v>
      </c>
      <c r="DN17" s="210"/>
      <c r="DO17" s="211">
        <f>IF(ISBLANK(DN17),DM17,DM17&amp;"/"&amp;DN17)</f>
        <v>8</v>
      </c>
      <c r="DP17" s="209">
        <f>ROUND((DL17+DM17)/2,1)</f>
        <v>8.1</v>
      </c>
      <c r="DQ17" s="209" t="str">
        <f>IF(ISNUMBER(DN17),ROUND((DL17+DN17)/2,1),"-")</f>
        <v>-</v>
      </c>
      <c r="DR17" s="348">
        <f>MAX(DP17:DQ17)</f>
        <v>8.1</v>
      </c>
      <c r="DS17" s="209">
        <f>IF(DP17&gt;=5,DP17,IF(DQ17&gt;=5,DP17&amp;"/"&amp;DQ17,DP17&amp;"/"&amp;DQ17))</f>
        <v>8.1</v>
      </c>
      <c r="DT17" s="214">
        <v>6</v>
      </c>
      <c r="DU17" s="214"/>
      <c r="DV17" s="311">
        <f t="shared" si="140"/>
        <v>6</v>
      </c>
      <c r="DW17" s="312">
        <f t="shared" si="141"/>
        <v>6</v>
      </c>
      <c r="DX17" s="215">
        <v>7</v>
      </c>
      <c r="DY17" s="214"/>
      <c r="DZ17" s="311">
        <f t="shared" si="142"/>
        <v>7</v>
      </c>
      <c r="EA17" s="312">
        <f t="shared" si="58"/>
        <v>7</v>
      </c>
      <c r="EB17" s="215">
        <v>8</v>
      </c>
      <c r="EC17" s="215"/>
      <c r="ED17" s="311">
        <f t="shared" si="59"/>
        <v>8</v>
      </c>
      <c r="EE17" s="312">
        <f t="shared" si="60"/>
        <v>8</v>
      </c>
      <c r="EF17" s="311">
        <f t="shared" si="143"/>
        <v>6</v>
      </c>
      <c r="EG17" s="348">
        <f t="shared" si="144"/>
        <v>7</v>
      </c>
      <c r="EH17" s="210">
        <v>6</v>
      </c>
      <c r="EI17" s="267">
        <f t="shared" si="145"/>
        <v>6.6</v>
      </c>
      <c r="EJ17" s="207" t="str">
        <f t="shared" si="148"/>
        <v>TBK</v>
      </c>
      <c r="EK17" s="267">
        <f>ROUND((BB17*$BB$3+EI17*$EI$3)/$EK$3,1)</f>
        <v>6.5</v>
      </c>
      <c r="EL17" s="204" t="str">
        <f t="shared" si="148"/>
        <v>TBK</v>
      </c>
      <c r="EM17" s="357">
        <v>8.5</v>
      </c>
      <c r="EN17" s="210">
        <v>5</v>
      </c>
      <c r="EO17" s="210"/>
      <c r="EP17" s="211">
        <f>IF(ISBLANK(EO17),EN17,EN17&amp;"/"&amp;EO17)</f>
        <v>5</v>
      </c>
      <c r="EQ17" s="209">
        <f>ROUND((EM17+EN17)/2,1)</f>
        <v>6.8</v>
      </c>
      <c r="ER17" s="209" t="str">
        <f>IF(ISNUMBER(EO17),ROUND((EM17+EO17)/2,1),"-")</f>
        <v>-</v>
      </c>
      <c r="ES17" s="500">
        <f>MAX(EQ17:ER17)</f>
        <v>6.8</v>
      </c>
      <c r="ET17" s="209">
        <f>IF(EQ17&gt;=5,EQ17,IF(ER17&gt;=5,EQ17&amp;"/"&amp;ER17,EQ17&amp;"/"&amp;ER17))</f>
        <v>6.8</v>
      </c>
      <c r="EU17" s="467">
        <v>8</v>
      </c>
      <c r="EV17" s="210">
        <v>6</v>
      </c>
      <c r="EW17" s="210"/>
      <c r="EX17" s="211">
        <f>IF(ISBLANK(EW17),EV17,EV17&amp;"/"&amp;EW17)</f>
        <v>6</v>
      </c>
      <c r="EY17" s="209">
        <f>ROUND((EU17+EV17)/2,1)</f>
        <v>7</v>
      </c>
      <c r="EZ17" s="209" t="str">
        <f>IF(ISNUMBER(EW17),ROUND((EU17+EW17)/2,1),"-")</f>
        <v>-</v>
      </c>
      <c r="FA17" s="501">
        <f>MAX(EY17:EZ17)</f>
        <v>7</v>
      </c>
      <c r="FB17" s="209">
        <f>IF(EY17&gt;=5,EY17,IF(EZ17&gt;=5,EY17&amp;"/"&amp;EZ17,EY17&amp;"/"&amp;EZ17))</f>
        <v>7</v>
      </c>
      <c r="FC17" s="357">
        <v>7.5</v>
      </c>
      <c r="FD17" s="210">
        <v>2</v>
      </c>
      <c r="FE17" s="210">
        <v>0</v>
      </c>
      <c r="FF17" s="211" t="str">
        <f>IF(ISBLANK(FE17),FD17,FD17&amp;"/"&amp;FE17)</f>
        <v>2/0</v>
      </c>
      <c r="FG17" s="209">
        <f>ROUND((FC17+FD17)/2,1)</f>
        <v>4.8</v>
      </c>
      <c r="FH17" s="209">
        <f>IF(ISNUMBER(FE17),ROUND((FC17+FE17)/2,1),"-")</f>
        <v>3.8</v>
      </c>
      <c r="FI17" s="501">
        <v>7.3</v>
      </c>
      <c r="FJ17" s="348" t="s">
        <v>487</v>
      </c>
      <c r="FK17" s="357">
        <v>7</v>
      </c>
      <c r="FL17" s="210">
        <v>8</v>
      </c>
      <c r="FM17" s="210"/>
      <c r="FN17" s="211">
        <f>IF(ISBLANK(FM17),FL17,FL17&amp;"/"&amp;FM17)</f>
        <v>8</v>
      </c>
      <c r="FO17" s="209">
        <f>ROUND((FK17+FL17)/2,1)</f>
        <v>7.5</v>
      </c>
      <c r="FP17" s="209" t="str">
        <f>IF(ISNUMBER(FM17),ROUND((FK17+FM17)/2,1),"-")</f>
        <v>-</v>
      </c>
      <c r="FQ17" s="501">
        <f>MAX(FO17:FP17)</f>
        <v>7.5</v>
      </c>
      <c r="FR17" s="209">
        <f>IF(FO17&gt;=5,FO17,IF(FP17&gt;=5,FO17&amp;"/"&amp;FP17,FO17&amp;"/"&amp;FP17))</f>
        <v>7.5</v>
      </c>
      <c r="FS17" s="467">
        <v>6.33</v>
      </c>
      <c r="FT17" s="210">
        <v>6</v>
      </c>
      <c r="FU17" s="210"/>
      <c r="FV17" s="211">
        <f>IF(ISBLANK(FU17),FT17,FT17&amp;"/"&amp;FU17)</f>
        <v>6</v>
      </c>
      <c r="FW17" s="209">
        <f>ROUND((FS17+FT17)/2,1)</f>
        <v>6.2</v>
      </c>
      <c r="FX17" s="209" t="str">
        <f>IF(ISNUMBER(FU17),ROUND((FS17+FU17)/2,1),"-")</f>
        <v>-</v>
      </c>
      <c r="FY17" s="501">
        <f>MAX(FW17:FX17)</f>
        <v>6.2</v>
      </c>
      <c r="FZ17" s="209">
        <f>IF(FW17&gt;=5,FW17,IF(FX17&gt;=5,FW17&amp;"/"&amp;FX17,FW17&amp;"/"&amp;FX17))</f>
        <v>6.2</v>
      </c>
      <c r="GA17" s="357">
        <v>5.5</v>
      </c>
      <c r="GB17" s="210">
        <v>5</v>
      </c>
      <c r="GC17" s="210"/>
      <c r="GD17" s="211">
        <f>IF(ISBLANK(GC17),GB17,GB17&amp;"/"&amp;GC17)</f>
        <v>5</v>
      </c>
      <c r="GE17" s="209">
        <f>ROUND((GA17+GB17)/2,1)</f>
        <v>5.3</v>
      </c>
      <c r="GF17" s="209" t="str">
        <f>IF(ISNUMBER(GC17),ROUND((GA17+GC17)/2,1),"-")</f>
        <v>-</v>
      </c>
      <c r="GG17" s="501">
        <f>MAX(GE17:GF17)</f>
        <v>5.3</v>
      </c>
      <c r="GH17" s="209">
        <f>IF(GE17&gt;=5,GE17,IF(GF17&gt;=5,GE17&amp;"/"&amp;GF17,GE17&amp;"/"&amp;GF17))</f>
        <v>5.3</v>
      </c>
      <c r="GI17" s="439">
        <v>5</v>
      </c>
      <c r="GJ17" s="439">
        <v>7</v>
      </c>
      <c r="GK17" s="440">
        <v>8.2</v>
      </c>
      <c r="GL17" s="446">
        <f>ROUND((ES17*$ES$3+FA17*$FA$3+FI17*$FI$3+FQ17*$FQ$3+FY17*$FY$3+GG17*$GG$3+GI17*$GI$3+GJ17*$GJ$3+GK17*$GK$3)/$GL$3,1)</f>
        <v>6.9</v>
      </c>
      <c r="GM17" s="502" t="str">
        <f t="shared" si="92"/>
        <v>TBK</v>
      </c>
      <c r="GN17" s="357">
        <v>5</v>
      </c>
      <c r="GO17" s="210">
        <v>3</v>
      </c>
      <c r="GP17" s="210">
        <v>6</v>
      </c>
      <c r="GQ17" s="211" t="str">
        <f>IF(ISBLANK(GP17),GO17,GO17&amp;"/"&amp;GP17)</f>
        <v>3/6</v>
      </c>
      <c r="GR17" s="209">
        <f>ROUND((GN17+GO17)/2,1)</f>
        <v>4</v>
      </c>
      <c r="GS17" s="209">
        <f>IF(ISNUMBER(GP17),ROUND((GN17+GP17)/2,1),"-")</f>
        <v>5.5</v>
      </c>
      <c r="GT17" s="501">
        <f>MAX(GR17:GS17)</f>
        <v>5.5</v>
      </c>
      <c r="GU17" s="209" t="str">
        <f>IF(GR17&gt;=5,GR17,IF(GS17&gt;=5,GR17&amp;"/"&amp;GS17,GR17&amp;"/"&amp;GS17))</f>
        <v>4/5.5</v>
      </c>
      <c r="GV17" s="357">
        <v>8</v>
      </c>
      <c r="GW17" s="210">
        <v>7</v>
      </c>
      <c r="GX17" s="210"/>
      <c r="GY17" s="211">
        <f>IF(ISBLANK(GX17),GW17,GW17&amp;"/"&amp;GX17)</f>
        <v>7</v>
      </c>
      <c r="GZ17" s="209">
        <f>ROUND((GV17+GW17)/2,1)</f>
        <v>7.5</v>
      </c>
      <c r="HA17" s="209" t="str">
        <f>IF(ISNUMBER(GX17),ROUND((GV17+GX17)/2,1),"-")</f>
        <v>-</v>
      </c>
      <c r="HB17" s="501">
        <f>MAX(GZ17:HA17)</f>
        <v>7.5</v>
      </c>
      <c r="HC17" s="209">
        <f>IF(GZ17&gt;=5,GZ17,IF(HA17&gt;=5,GZ17&amp;"/"&amp;HA17,GZ17&amp;"/"&amp;HA17))</f>
        <v>7.5</v>
      </c>
      <c r="HD17" s="357">
        <v>7</v>
      </c>
      <c r="HE17" s="210">
        <v>5</v>
      </c>
      <c r="HF17" s="210"/>
      <c r="HG17" s="211">
        <f>IF(ISBLANK(HF17),HE17,HE17&amp;"/"&amp;HF17)</f>
        <v>5</v>
      </c>
      <c r="HH17" s="209">
        <f>ROUND((HD17+HE17)/2,1)</f>
        <v>6</v>
      </c>
      <c r="HI17" s="209" t="str">
        <f>IF(ISNUMBER(HF17),ROUND((HD17+HF17)/2,1),"-")</f>
        <v>-</v>
      </c>
      <c r="HJ17" s="501">
        <f>MAX(HH17:HI17)</f>
        <v>6</v>
      </c>
      <c r="HK17" s="209">
        <f>IF(HH17&gt;=5,HH17,IF(HI17&gt;=5,HH17&amp;"/"&amp;HI17,HH17&amp;"/"&amp;HI17))</f>
        <v>6</v>
      </c>
      <c r="HL17" s="357">
        <v>7</v>
      </c>
      <c r="HM17" s="210">
        <v>8</v>
      </c>
      <c r="HN17" s="210"/>
      <c r="HO17" s="211">
        <f>IF(ISBLANK(HN17),HM17,HM17&amp;"/"&amp;HN17)</f>
        <v>8</v>
      </c>
      <c r="HP17" s="209">
        <f>ROUND((HL17+HM17)/2,1)</f>
        <v>7.5</v>
      </c>
      <c r="HQ17" s="209" t="str">
        <f>IF(ISNUMBER(HN17),ROUND((HL17+HN17)/2,1),"-")</f>
        <v>-</v>
      </c>
      <c r="HR17" s="501">
        <f>MAX(HP17:HQ17)</f>
        <v>7.5</v>
      </c>
      <c r="HS17" s="209">
        <f>IF(HP17&gt;=5,HP17,IF(HQ17&gt;=5,HP17&amp;"/"&amp;HQ17,HP17&amp;"/"&amp;HQ17))</f>
        <v>7.5</v>
      </c>
      <c r="HT17" s="357">
        <v>5.5</v>
      </c>
      <c r="HU17" s="210">
        <v>6</v>
      </c>
      <c r="HV17" s="210"/>
      <c r="HW17" s="211">
        <f>IF(ISBLANK(HV17),HU17,HU17&amp;"/"&amp;HV17)</f>
        <v>6</v>
      </c>
      <c r="HX17" s="209">
        <f>ROUND((HT17+HU17)/2,1)</f>
        <v>5.8</v>
      </c>
      <c r="HY17" s="209" t="str">
        <f>IF(ISNUMBER(HV17),ROUND((HT17+HV17)/2,1),"-")</f>
        <v>-</v>
      </c>
      <c r="HZ17" s="501">
        <f>MAX(HX17:HY17)</f>
        <v>5.8</v>
      </c>
      <c r="IA17" s="209">
        <f>IF(HX17&gt;=5,HX17,IF(HY17&gt;=5,HX17&amp;"/"&amp;HY17,HX17&amp;"/"&amp;HY17))</f>
        <v>5.8</v>
      </c>
      <c r="IB17" s="493">
        <v>6</v>
      </c>
      <c r="IC17" s="439">
        <v>7</v>
      </c>
      <c r="ID17" s="439">
        <v>7</v>
      </c>
      <c r="IE17" s="510">
        <v>7.4</v>
      </c>
      <c r="IF17" s="444">
        <f>ROUND((HB17*$HB$3+GT17*$GT$3+HJ17*$HJ$3+HR17*$HR$3+HZ17*$HZ$3+IB17*$IB$3+IC17*$IC$3+ID17*$ID$3+IE17*$IE$3)/$IF$3,1)</f>
        <v>6.8</v>
      </c>
      <c r="IG17" s="445" t="str">
        <f t="shared" si="119"/>
        <v>TBK</v>
      </c>
      <c r="IH17" s="446">
        <f>ROUND((IF17*$IF$3+GL17*$GL$3)/$IH$3,1)</f>
        <v>6.9</v>
      </c>
      <c r="II17" s="442" t="str">
        <f t="shared" si="121"/>
        <v>TBK</v>
      </c>
      <c r="IJ17" s="267">
        <f t="shared" si="122"/>
        <v>6.7</v>
      </c>
      <c r="IK17" s="506" t="str">
        <f t="shared" si="123"/>
        <v>TBK</v>
      </c>
      <c r="IL17" s="439">
        <v>6</v>
      </c>
      <c r="IM17" s="439">
        <v>8.5</v>
      </c>
      <c r="IN17" s="439">
        <v>5</v>
      </c>
      <c r="IO17" s="440">
        <f>ROUND(SUM(IL17:IN17)/3,1)</f>
        <v>6.5</v>
      </c>
      <c r="IP17" s="267">
        <f>ROUND((IJ17+IO17)/2,1)</f>
        <v>6.6</v>
      </c>
      <c r="IQ17" s="442" t="str">
        <f t="shared" si="125"/>
        <v>TBK</v>
      </c>
      <c r="IR17" s="590"/>
    </row>
    <row r="18" spans="1:252" s="16" customFormat="1" ht="26.25" customHeight="1">
      <c r="A18" s="277">
        <f t="shared" si="147"/>
        <v>14</v>
      </c>
      <c r="B18" s="135" t="s">
        <v>199</v>
      </c>
      <c r="C18" s="136" t="s">
        <v>200</v>
      </c>
      <c r="D18" s="137" t="s">
        <v>85</v>
      </c>
      <c r="E18" s="171">
        <v>6.6</v>
      </c>
      <c r="F18" s="168">
        <v>4</v>
      </c>
      <c r="G18" s="168"/>
      <c r="H18" s="169">
        <f>IF(ISBLANK(G18),F18,F18&amp;"/"&amp;G18)</f>
        <v>4</v>
      </c>
      <c r="I18" s="171">
        <f>ROUND((E18+F18)/2,1)</f>
        <v>5.3</v>
      </c>
      <c r="J18" s="171" t="str">
        <f>IF(ISNUMBER(G18),ROUND((E18+G18)/2,1),"-")</f>
        <v>-</v>
      </c>
      <c r="K18" s="372">
        <f>MAX(I18:J18)</f>
        <v>5.3</v>
      </c>
      <c r="L18" s="209">
        <f>IF(I18&gt;=5,I18,IF(J18&gt;=5,I18&amp;"/"&amp;J18,I18&amp;"/"&amp;J18))</f>
        <v>5.3</v>
      </c>
      <c r="M18" s="209">
        <v>6.5</v>
      </c>
      <c r="N18" s="210">
        <v>8</v>
      </c>
      <c r="O18" s="210"/>
      <c r="P18" s="211">
        <f>IF(ISBLANK(O18),N18,N18&amp;"/"&amp;O18)</f>
        <v>8</v>
      </c>
      <c r="Q18" s="209">
        <f>ROUND((M18+N18)/2,1)</f>
        <v>7.3</v>
      </c>
      <c r="R18" s="209" t="str">
        <f>IF(ISNUMBER(O18),ROUND((M18+O18)/2,1),"-")</f>
        <v>-</v>
      </c>
      <c r="S18" s="348">
        <f>MAX(Q18:R18)</f>
        <v>7.3</v>
      </c>
      <c r="T18" s="209">
        <f>IF(Q18&gt;=5,Q18,IF(R18&gt;=5,Q18&amp;"/"&amp;R18,Q18&amp;"/"&amp;R18))</f>
        <v>7.3</v>
      </c>
      <c r="U18" s="209">
        <v>7</v>
      </c>
      <c r="V18" s="210">
        <v>1</v>
      </c>
      <c r="W18" s="210">
        <v>7</v>
      </c>
      <c r="X18" s="211" t="str">
        <f>IF(ISBLANK(W18),V18,V18&amp;"/"&amp;W18)</f>
        <v>1/7</v>
      </c>
      <c r="Y18" s="209">
        <f>ROUND((U18+V18)/2,1)</f>
        <v>4</v>
      </c>
      <c r="Z18" s="209">
        <f>IF(ISNUMBER(W18),ROUND((U18+W18)/2,1),"-")</f>
        <v>7</v>
      </c>
      <c r="AA18" s="348">
        <f>MAX(Y18:Z18)</f>
        <v>7</v>
      </c>
      <c r="AB18" s="209" t="str">
        <f>IF(Y18&gt;=5,Y18,IF(Z18&gt;=5,Y18&amp;"/"&amp;Z18,Y18&amp;"/"&amp;Z18))</f>
        <v>4/7</v>
      </c>
      <c r="AC18" s="209">
        <v>6</v>
      </c>
      <c r="AD18" s="210">
        <v>8</v>
      </c>
      <c r="AE18" s="210"/>
      <c r="AF18" s="211">
        <f>IF(ISBLANK(AE18),AD18,AD18&amp;"/"&amp;AE18)</f>
        <v>8</v>
      </c>
      <c r="AG18" s="209">
        <f>ROUND((AC18+AD18)/2,1)</f>
        <v>7</v>
      </c>
      <c r="AH18" s="209" t="str">
        <f>IF(ISNUMBER(AE18),ROUND((AC18+AE18)/2,1),"-")</f>
        <v>-</v>
      </c>
      <c r="AI18" s="348">
        <f>MAX(AG18:AH18)</f>
        <v>7</v>
      </c>
      <c r="AJ18" s="209">
        <f>IF(AG18&gt;=5,AG18,IF(AH18&gt;=5,AG18&amp;"/"&amp;AH18,AG18&amp;"/"&amp;AH18))</f>
        <v>7</v>
      </c>
      <c r="AK18" s="209">
        <v>6.5</v>
      </c>
      <c r="AL18" s="210">
        <v>10</v>
      </c>
      <c r="AM18" s="210"/>
      <c r="AN18" s="211">
        <f>IF(ISBLANK(AM18),AL18,AL18&amp;"/"&amp;AM18)</f>
        <v>10</v>
      </c>
      <c r="AO18" s="209">
        <f>ROUND((AK18+AL18)/2,1)</f>
        <v>8.3</v>
      </c>
      <c r="AP18" s="209" t="str">
        <f>IF(ISNUMBER(AM18),ROUND((AK18+AM18)/2,1),"-")</f>
        <v>-</v>
      </c>
      <c r="AQ18" s="348">
        <f>MAX(AO18:AP18)</f>
        <v>8.3</v>
      </c>
      <c r="AR18" s="209">
        <f>IF(AO18&gt;=5,AO18,IF(AP18&gt;=5,AO18&amp;"/"&amp;AP18,AO18&amp;"/"&amp;AP18))</f>
        <v>8.3</v>
      </c>
      <c r="AS18" s="209">
        <v>7</v>
      </c>
      <c r="AT18" s="210">
        <v>7</v>
      </c>
      <c r="AU18" s="210"/>
      <c r="AV18" s="211">
        <f>IF(ISBLANK(AU18),AT18,AT18&amp;"/"&amp;AU18)</f>
        <v>7</v>
      </c>
      <c r="AW18" s="209">
        <f>ROUND((AS18+AT18)/2,1)</f>
        <v>7</v>
      </c>
      <c r="AX18" s="209" t="str">
        <f>IF(ISNUMBER(AU18),ROUND((AS18+AU18)/2,1),"-")</f>
        <v>-</v>
      </c>
      <c r="AY18" s="348">
        <f>MAX(AW18:AX18)</f>
        <v>7</v>
      </c>
      <c r="AZ18" s="209">
        <f>IF(AW18&gt;=5,AW18,IF(AX18&gt;=5,AW18&amp;"/"&amp;AX18,AW18&amp;"/"&amp;AX18))</f>
        <v>7</v>
      </c>
      <c r="BA18" s="214">
        <v>6</v>
      </c>
      <c r="BB18" s="225">
        <f t="shared" si="25"/>
        <v>6.8</v>
      </c>
      <c r="BC18" s="226" t="str">
        <f t="shared" si="26"/>
        <v>TBK</v>
      </c>
      <c r="BD18" s="209">
        <v>6.3</v>
      </c>
      <c r="BE18" s="210">
        <v>6</v>
      </c>
      <c r="BF18" s="210"/>
      <c r="BG18" s="211">
        <f>IF(ISBLANK(BF18),BE18,BE18&amp;"/"&amp;BF18)</f>
        <v>6</v>
      </c>
      <c r="BH18" s="209">
        <f>ROUND((BD18+BE18)/2,1)</f>
        <v>6.2</v>
      </c>
      <c r="BI18" s="209" t="str">
        <f>IF(ISNUMBER(BF18),ROUND((BD18+BF18)/2,1),"-")</f>
        <v>-</v>
      </c>
      <c r="BJ18" s="348">
        <f>MAX(BH18:BI18)</f>
        <v>6.2</v>
      </c>
      <c r="BK18" s="209">
        <f>IF(BH18&gt;=5,BH18,IF(BI18&gt;=5,BH18&amp;"/"&amp;BI18,BH18&amp;"/"&amp;BI18))</f>
        <v>6.2</v>
      </c>
      <c r="BL18" s="209">
        <v>5.5</v>
      </c>
      <c r="BM18" s="215">
        <v>7</v>
      </c>
      <c r="BN18" s="215"/>
      <c r="BO18" s="211">
        <f t="shared" si="131"/>
        <v>7</v>
      </c>
      <c r="BP18" s="209">
        <f t="shared" si="132"/>
        <v>6.3</v>
      </c>
      <c r="BQ18" s="209" t="str">
        <f t="shared" si="133"/>
        <v>-</v>
      </c>
      <c r="BR18" s="348">
        <f t="shared" si="134"/>
        <v>6.3</v>
      </c>
      <c r="BS18" s="209">
        <f t="shared" si="135"/>
        <v>6.3</v>
      </c>
      <c r="BT18" s="209"/>
      <c r="BU18" s="209"/>
      <c r="BV18" s="348"/>
      <c r="BW18" s="209"/>
      <c r="BX18" s="209">
        <v>8</v>
      </c>
      <c r="BY18" s="210">
        <v>7</v>
      </c>
      <c r="BZ18" s="210"/>
      <c r="CA18" s="211">
        <f t="shared" si="136"/>
        <v>7</v>
      </c>
      <c r="CB18" s="209">
        <f t="shared" si="137"/>
        <v>7.5</v>
      </c>
      <c r="CC18" s="209" t="str">
        <f t="shared" si="138"/>
        <v>-</v>
      </c>
      <c r="CD18" s="348">
        <f t="shared" si="139"/>
        <v>7.5</v>
      </c>
      <c r="CE18" s="209">
        <f>IF(CB18&gt;=5,CB18,IF(CC18&gt;=5,CB18&amp;"/"&amp;CC18,CB18&amp;"/"&amp;CC18))</f>
        <v>7.5</v>
      </c>
      <c r="CF18" s="209">
        <v>6.5</v>
      </c>
      <c r="CG18" s="210">
        <v>5</v>
      </c>
      <c r="CH18" s="210"/>
      <c r="CI18" s="211">
        <f>IF(ISBLANK(CH18),CG18,CG18&amp;"/"&amp;CH18)</f>
        <v>5</v>
      </c>
      <c r="CJ18" s="209">
        <f>ROUND((CF18+CG18)/2,1)</f>
        <v>5.8</v>
      </c>
      <c r="CK18" s="209" t="str">
        <f>IF(ISNUMBER(CH18),ROUND((CF18+CH18)/2,1),"-")</f>
        <v>-</v>
      </c>
      <c r="CL18" s="348">
        <f>MAX(CJ18:CK18)</f>
        <v>5.8</v>
      </c>
      <c r="CM18" s="209">
        <f>IF(CJ18&gt;=5,CJ18,IF(CK18&gt;=5,CJ18&amp;"/"&amp;CK18,CJ18&amp;"/"&amp;CK18))</f>
        <v>5.8</v>
      </c>
      <c r="CN18" s="209">
        <v>6.4</v>
      </c>
      <c r="CO18" s="210">
        <v>4</v>
      </c>
      <c r="CP18" s="210"/>
      <c r="CQ18" s="211">
        <f>IF(ISBLANK(CP18),CO18,CO18&amp;"/"&amp;CP18)</f>
        <v>4</v>
      </c>
      <c r="CR18" s="209">
        <f>ROUND((CN18+CO18)/2,1)</f>
        <v>5.2</v>
      </c>
      <c r="CS18" s="209" t="str">
        <f>IF(ISNUMBER(CP18),ROUND((CN18+CP18)/2,1),"-")</f>
        <v>-</v>
      </c>
      <c r="CT18" s="348">
        <f>MAX(CR18:CS18)</f>
        <v>5.2</v>
      </c>
      <c r="CU18" s="209">
        <f>IF(CR18&gt;=5,CR18,IF(CS18&gt;=5,CR18&amp;"/"&amp;CS18,CR18&amp;"/"&amp;CS18))</f>
        <v>5.2</v>
      </c>
      <c r="CV18" s="209">
        <v>6</v>
      </c>
      <c r="CW18" s="210">
        <v>5</v>
      </c>
      <c r="CX18" s="210"/>
      <c r="CY18" s="211">
        <f>IF(ISBLANK(CX18),CW18,CW18&amp;"/"&amp;CX18)</f>
        <v>5</v>
      </c>
      <c r="CZ18" s="209">
        <f>ROUND((CV18+CW18)/2,1)</f>
        <v>5.5</v>
      </c>
      <c r="DA18" s="209" t="str">
        <f>IF(ISNUMBER(CX18),ROUND((CV18+CX18)/2,1),"-")</f>
        <v>-</v>
      </c>
      <c r="DB18" s="348">
        <f>MAX(CZ18:DA18)</f>
        <v>5.5</v>
      </c>
      <c r="DC18" s="209">
        <f>IF(CZ18&gt;=5,CZ18,IF(DA18&gt;=5,CZ18&amp;"/"&amp;DA18,CZ18&amp;"/"&amp;DA18))</f>
        <v>5.5</v>
      </c>
      <c r="DD18" s="209">
        <v>8</v>
      </c>
      <c r="DE18" s="210">
        <v>4</v>
      </c>
      <c r="DF18" s="210"/>
      <c r="DG18" s="211">
        <f>IF(ISBLANK(DF18),DE18,DE18&amp;"/"&amp;DF18)</f>
        <v>4</v>
      </c>
      <c r="DH18" s="209">
        <f>ROUND((DD18+DE18)/2,1)</f>
        <v>6</v>
      </c>
      <c r="DI18" s="209" t="str">
        <f>IF(ISNUMBER(DF18),ROUND((DD18+DF18)/2,1),"-")</f>
        <v>-</v>
      </c>
      <c r="DJ18" s="348">
        <f>MAX(DH18:DI18)</f>
        <v>6</v>
      </c>
      <c r="DK18" s="209">
        <f>IF(DH18&gt;=5,DH18,IF(DI18&gt;=5,DH18&amp;"/"&amp;DI18,DH18&amp;"/"&amp;DI18))</f>
        <v>6</v>
      </c>
      <c r="DL18" s="209">
        <v>7</v>
      </c>
      <c r="DM18" s="210">
        <v>6</v>
      </c>
      <c r="DN18" s="210"/>
      <c r="DO18" s="211">
        <f>IF(ISBLANK(DN18),DM18,DM18&amp;"/"&amp;DN18)</f>
        <v>6</v>
      </c>
      <c r="DP18" s="209">
        <f>ROUND((DL18+DM18)/2,1)</f>
        <v>6.5</v>
      </c>
      <c r="DQ18" s="209" t="str">
        <f>IF(ISNUMBER(DN18),ROUND((DL18+DN18)/2,1),"-")</f>
        <v>-</v>
      </c>
      <c r="DR18" s="348">
        <f>MAX(DP18:DQ18)</f>
        <v>6.5</v>
      </c>
      <c r="DS18" s="209">
        <f>IF(DP18&gt;=5,DP18,IF(DQ18&gt;=5,DP18&amp;"/"&amp;DQ18,DP18&amp;"/"&amp;DQ18))</f>
        <v>6.5</v>
      </c>
      <c r="DT18" s="214">
        <v>6</v>
      </c>
      <c r="DU18" s="214"/>
      <c r="DV18" s="311">
        <f t="shared" si="140"/>
        <v>6</v>
      </c>
      <c r="DW18" s="312">
        <f t="shared" si="141"/>
        <v>6</v>
      </c>
      <c r="DX18" s="214">
        <v>0</v>
      </c>
      <c r="DY18" s="214">
        <v>6</v>
      </c>
      <c r="DZ18" s="311">
        <f t="shared" si="142"/>
        <v>6</v>
      </c>
      <c r="EA18" s="312" t="str">
        <f t="shared" si="58"/>
        <v>0/6</v>
      </c>
      <c r="EB18" s="214">
        <v>7</v>
      </c>
      <c r="EC18" s="214"/>
      <c r="ED18" s="311">
        <f t="shared" si="59"/>
        <v>7</v>
      </c>
      <c r="EE18" s="312">
        <f t="shared" si="60"/>
        <v>7</v>
      </c>
      <c r="EF18" s="311">
        <f t="shared" si="143"/>
        <v>6</v>
      </c>
      <c r="EG18" s="348">
        <f t="shared" si="144"/>
        <v>6.3</v>
      </c>
      <c r="EH18" s="210">
        <v>6</v>
      </c>
      <c r="EI18" s="267">
        <f t="shared" si="145"/>
        <v>6</v>
      </c>
      <c r="EJ18" s="207" t="str">
        <f aca="true" t="shared" si="149" ref="EJ18:EL30">IF(EI18&lt;4,"Kém",IF(EI18&lt;5,"Yếu",IF(EI18&lt;6,"TB",IF(EI18&lt;7,"TBK",IF(EI18&lt;8,"Khá",IF(EI18&lt;9,"Giỏi","XS"))))))</f>
        <v>TBK</v>
      </c>
      <c r="EK18" s="267">
        <f>ROUND((BB18*$BB$3+EI18*$EI$3)/$EK$3,1)</f>
        <v>6.3</v>
      </c>
      <c r="EL18" s="204" t="str">
        <f t="shared" si="149"/>
        <v>TBK</v>
      </c>
      <c r="EM18" s="357">
        <v>5.5</v>
      </c>
      <c r="EN18" s="210">
        <v>1</v>
      </c>
      <c r="EO18" s="210">
        <v>7</v>
      </c>
      <c r="EP18" s="211" t="str">
        <f>IF(ISBLANK(EO18),EN18,EN18&amp;"/"&amp;EO18)</f>
        <v>1/7</v>
      </c>
      <c r="EQ18" s="209">
        <f>ROUND((EM18+EN18)/2,1)</f>
        <v>3.3</v>
      </c>
      <c r="ER18" s="209">
        <f>IF(ISNUMBER(EO18),ROUND((EM18+EO18)/2,1),"-")</f>
        <v>6.3</v>
      </c>
      <c r="ES18" s="500">
        <f>MAX(EQ18:ER18)</f>
        <v>6.3</v>
      </c>
      <c r="ET18" s="209" t="str">
        <f>IF(EQ18&gt;=5,EQ18,IF(ER18&gt;=5,EQ18&amp;"/"&amp;ER18,EQ18&amp;"/"&amp;ER18))</f>
        <v>3.3/6.3</v>
      </c>
      <c r="EU18" s="467">
        <v>7.67</v>
      </c>
      <c r="EV18" s="210">
        <v>7</v>
      </c>
      <c r="EW18" s="210"/>
      <c r="EX18" s="211">
        <f>IF(ISBLANK(EW18),EV18,EV18&amp;"/"&amp;EW18)</f>
        <v>7</v>
      </c>
      <c r="EY18" s="209">
        <f>ROUND((EU18+EV18)/2,1)</f>
        <v>7.3</v>
      </c>
      <c r="EZ18" s="209" t="str">
        <f>IF(ISNUMBER(EW18),ROUND((EU18+EW18)/2,1),"-")</f>
        <v>-</v>
      </c>
      <c r="FA18" s="501">
        <f>MAX(EY18:EZ18)</f>
        <v>7.3</v>
      </c>
      <c r="FB18" s="209">
        <f>IF(EY18&gt;=5,EY18,IF(EZ18&gt;=5,EY18&amp;"/"&amp;EZ18,EY18&amp;"/"&amp;EZ18))</f>
        <v>7.3</v>
      </c>
      <c r="FC18" s="357">
        <v>7.5</v>
      </c>
      <c r="FD18" s="210">
        <v>2</v>
      </c>
      <c r="FE18" s="210">
        <v>5</v>
      </c>
      <c r="FF18" s="211" t="str">
        <f>IF(ISBLANK(FE18),FD18,FD18&amp;"/"&amp;FE18)</f>
        <v>2/5</v>
      </c>
      <c r="FG18" s="209">
        <f>ROUND((FC18+FD18)/2,1)</f>
        <v>4.8</v>
      </c>
      <c r="FH18" s="209">
        <f>IF(ISNUMBER(FE18),ROUND((FC18+FE18)/2,1),"-")</f>
        <v>6.3</v>
      </c>
      <c r="FI18" s="501">
        <f>MAX(FG18:FH18)</f>
        <v>6.3</v>
      </c>
      <c r="FJ18" s="209" t="str">
        <f>IF(FG18&gt;=5,FG18,IF(FH18&gt;=5,FG18&amp;"/"&amp;FH18,FG18&amp;"/"&amp;FH18))</f>
        <v>4.8/6.3</v>
      </c>
      <c r="FK18" s="357">
        <v>7</v>
      </c>
      <c r="FL18" s="210">
        <v>5</v>
      </c>
      <c r="FM18" s="210"/>
      <c r="FN18" s="211">
        <f>IF(ISBLANK(FM18),FL18,FL18&amp;"/"&amp;FM18)</f>
        <v>5</v>
      </c>
      <c r="FO18" s="209">
        <f>ROUND((FK18+FL18)/2,1)</f>
        <v>6</v>
      </c>
      <c r="FP18" s="209" t="str">
        <f>IF(ISNUMBER(FM18),ROUND((FK18+FM18)/2,1),"-")</f>
        <v>-</v>
      </c>
      <c r="FQ18" s="501">
        <f>MAX(FO18:FP18)</f>
        <v>6</v>
      </c>
      <c r="FR18" s="209">
        <f>IF(FO18&gt;=5,FO18,IF(FP18&gt;=5,FO18&amp;"/"&amp;FP18,FO18&amp;"/"&amp;FP18))</f>
        <v>6</v>
      </c>
      <c r="FS18" s="467">
        <v>6.33</v>
      </c>
      <c r="FT18" s="210">
        <v>5</v>
      </c>
      <c r="FU18" s="210"/>
      <c r="FV18" s="211">
        <f>IF(ISBLANK(FU18),FT18,FT18&amp;"/"&amp;FU18)</f>
        <v>5</v>
      </c>
      <c r="FW18" s="209">
        <f>ROUND((FS18+FT18)/2,1)</f>
        <v>5.7</v>
      </c>
      <c r="FX18" s="209" t="str">
        <f>IF(ISNUMBER(FU18),ROUND((FS18+FU18)/2,1),"-")</f>
        <v>-</v>
      </c>
      <c r="FY18" s="501">
        <f>MAX(FW18:FX18)</f>
        <v>5.7</v>
      </c>
      <c r="FZ18" s="209">
        <f>IF(FW18&gt;=5,FW18,IF(FX18&gt;=5,FW18&amp;"/"&amp;FX18,FW18&amp;"/"&amp;FX18))</f>
        <v>5.7</v>
      </c>
      <c r="GA18" s="357">
        <v>7</v>
      </c>
      <c r="GB18" s="210">
        <v>3</v>
      </c>
      <c r="GC18" s="210"/>
      <c r="GD18" s="211">
        <f>IF(ISBLANK(GC18),GB18,GB18&amp;"/"&amp;GC18)</f>
        <v>3</v>
      </c>
      <c r="GE18" s="209">
        <f>ROUND((GA18+GB18)/2,1)</f>
        <v>5</v>
      </c>
      <c r="GF18" s="209" t="str">
        <f>IF(ISNUMBER(GC18),ROUND((GA18+GC18)/2,1),"-")</f>
        <v>-</v>
      </c>
      <c r="GG18" s="501">
        <f>MAX(GE18:GF18)</f>
        <v>5</v>
      </c>
      <c r="GH18" s="209">
        <f>IF(GE18&gt;=5,GE18,IF(GF18&gt;=5,GE18&amp;"/"&amp;GF18,GE18&amp;"/"&amp;GF18))</f>
        <v>5</v>
      </c>
      <c r="GI18" s="439">
        <v>6</v>
      </c>
      <c r="GJ18" s="439">
        <v>6</v>
      </c>
      <c r="GK18" s="440">
        <v>7.8</v>
      </c>
      <c r="GL18" s="446">
        <f>ROUND((ES18*$ES$3+FA18*$FA$3+FI18*$FI$3+FQ18*$FQ$3+FY18*$FY$3+GG18*$GG$3+GI18*$GI$3+GJ18*$GJ$3+GK18*$GK$3)/$GL$3,1)</f>
        <v>6.5</v>
      </c>
      <c r="GM18" s="502" t="str">
        <f t="shared" si="92"/>
        <v>TBK</v>
      </c>
      <c r="GN18" s="357">
        <v>7</v>
      </c>
      <c r="GO18" s="210">
        <v>6</v>
      </c>
      <c r="GP18" s="210"/>
      <c r="GQ18" s="211">
        <f>IF(ISBLANK(GP18),GO18,GO18&amp;"/"&amp;GP18)</f>
        <v>6</v>
      </c>
      <c r="GR18" s="209">
        <f>ROUND((GN18+GO18)/2,1)</f>
        <v>6.5</v>
      </c>
      <c r="GS18" s="209" t="str">
        <f>IF(ISNUMBER(GP18),ROUND((GN18+GP18)/2,1),"-")</f>
        <v>-</v>
      </c>
      <c r="GT18" s="501">
        <f>MAX(GR18:GS18)</f>
        <v>6.5</v>
      </c>
      <c r="GU18" s="209">
        <f>IF(GR18&gt;=5,GR18,IF(GS18&gt;=5,GR18&amp;"/"&amp;GS18,GR18&amp;"/"&amp;GS18))</f>
        <v>6.5</v>
      </c>
      <c r="GV18" s="357">
        <v>4.5</v>
      </c>
      <c r="GW18" s="210">
        <v>7</v>
      </c>
      <c r="GX18" s="210"/>
      <c r="GY18" s="211">
        <f>IF(ISBLANK(GX18),GW18,GW18&amp;"/"&amp;GX18)</f>
        <v>7</v>
      </c>
      <c r="GZ18" s="209">
        <f>ROUND((GV18+GW18)/2,1)</f>
        <v>5.8</v>
      </c>
      <c r="HA18" s="209" t="str">
        <f>IF(ISNUMBER(GX18),ROUND((GV18+GX18)/2,1),"-")</f>
        <v>-</v>
      </c>
      <c r="HB18" s="501">
        <f>MAX(GZ18:HA18)</f>
        <v>5.8</v>
      </c>
      <c r="HC18" s="209">
        <f>IF(GZ18&gt;=5,GZ18,IF(HA18&gt;=5,GZ18&amp;"/"&amp;HA18,GZ18&amp;"/"&amp;HA18))</f>
        <v>5.8</v>
      </c>
      <c r="HD18" s="357">
        <v>6.5</v>
      </c>
      <c r="HE18" s="210">
        <v>8</v>
      </c>
      <c r="HF18" s="210"/>
      <c r="HG18" s="211">
        <f>IF(ISBLANK(HF18),HE18,HE18&amp;"/"&amp;HF18)</f>
        <v>8</v>
      </c>
      <c r="HH18" s="209">
        <f>ROUND((HD18+HE18)/2,1)</f>
        <v>7.3</v>
      </c>
      <c r="HI18" s="209" t="str">
        <f>IF(ISNUMBER(HF18),ROUND((HD18+HF18)/2,1),"-")</f>
        <v>-</v>
      </c>
      <c r="HJ18" s="501">
        <f>MAX(HH18:HI18)</f>
        <v>7.3</v>
      </c>
      <c r="HK18" s="209">
        <f>IF(HH18&gt;=5,HH18,IF(HI18&gt;=5,HH18&amp;"/"&amp;HI18,HH18&amp;"/"&amp;HI18))</f>
        <v>7.3</v>
      </c>
      <c r="HL18" s="357">
        <v>8</v>
      </c>
      <c r="HM18" s="210">
        <v>7</v>
      </c>
      <c r="HN18" s="210"/>
      <c r="HO18" s="211">
        <f>IF(ISBLANK(HN18),HM18,HM18&amp;"/"&amp;HN18)</f>
        <v>7</v>
      </c>
      <c r="HP18" s="209">
        <f>ROUND((HL18+HM18)/2,1)</f>
        <v>7.5</v>
      </c>
      <c r="HQ18" s="209" t="str">
        <f>IF(ISNUMBER(HN18),ROUND((HL18+HN18)/2,1),"-")</f>
        <v>-</v>
      </c>
      <c r="HR18" s="501">
        <f>MAX(HP18:HQ18)</f>
        <v>7.5</v>
      </c>
      <c r="HS18" s="209">
        <f>IF(HP18&gt;=5,HP18,IF(HQ18&gt;=5,HP18&amp;"/"&amp;HQ18,HP18&amp;"/"&amp;HQ18))</f>
        <v>7.5</v>
      </c>
      <c r="HT18" s="357">
        <v>7</v>
      </c>
      <c r="HU18" s="210">
        <v>6</v>
      </c>
      <c r="HV18" s="210"/>
      <c r="HW18" s="211">
        <f>IF(ISBLANK(HV18),HU18,HU18&amp;"/"&amp;HV18)</f>
        <v>6</v>
      </c>
      <c r="HX18" s="209">
        <f>ROUND((HT18+HU18)/2,1)</f>
        <v>6.5</v>
      </c>
      <c r="HY18" s="209" t="str">
        <f>IF(ISNUMBER(HV18),ROUND((HT18+HV18)/2,1),"-")</f>
        <v>-</v>
      </c>
      <c r="HZ18" s="501">
        <f>MAX(HX18:HY18)</f>
        <v>6.5</v>
      </c>
      <c r="IA18" s="209">
        <f>IF(HX18&gt;=5,HX18,IF(HY18&gt;=5,HX18&amp;"/"&amp;HY18,HX18&amp;"/"&amp;HY18))</f>
        <v>6.5</v>
      </c>
      <c r="IB18" s="493">
        <v>6</v>
      </c>
      <c r="IC18" s="439">
        <v>6</v>
      </c>
      <c r="ID18" s="439">
        <v>8</v>
      </c>
      <c r="IE18" s="510">
        <v>7.9</v>
      </c>
      <c r="IF18" s="444">
        <f>ROUND((HB18*$HB$3+GT18*$GT$3+HJ18*$HJ$3+HR18*$HR$3+HZ18*$HZ$3+IB18*$IB$3+IC18*$IC$3+ID18*$ID$3+IE18*$IE$3)/$IF$3,1)</f>
        <v>7.1</v>
      </c>
      <c r="IG18" s="445" t="str">
        <f t="shared" si="119"/>
        <v>Khá</v>
      </c>
      <c r="IH18" s="446">
        <f>ROUND((IF18*$IF$3+GL18*$GL$3)/$IH$3,1)</f>
        <v>6.8</v>
      </c>
      <c r="II18" s="442" t="str">
        <f t="shared" si="121"/>
        <v>TBK</v>
      </c>
      <c r="IJ18" s="267">
        <f t="shared" si="122"/>
        <v>6.5</v>
      </c>
      <c r="IK18" s="506" t="str">
        <f t="shared" si="123"/>
        <v>TBK</v>
      </c>
      <c r="IL18" s="439">
        <v>7</v>
      </c>
      <c r="IM18" s="439">
        <v>8</v>
      </c>
      <c r="IN18" s="439">
        <v>7</v>
      </c>
      <c r="IO18" s="440">
        <f>ROUND(SUM(IL18:IN18)/3,1)</f>
        <v>7.3</v>
      </c>
      <c r="IP18" s="267">
        <f>ROUND((IJ18+IO18)/2,1)</f>
        <v>6.9</v>
      </c>
      <c r="IQ18" s="442" t="str">
        <f t="shared" si="125"/>
        <v>TBK</v>
      </c>
      <c r="IR18" s="590"/>
    </row>
    <row r="19" spans="1:256" s="29" customFormat="1" ht="26.25" customHeight="1">
      <c r="A19" s="277">
        <f t="shared" si="147"/>
        <v>15</v>
      </c>
      <c r="B19" s="135" t="s">
        <v>206</v>
      </c>
      <c r="C19" s="136" t="s">
        <v>207</v>
      </c>
      <c r="D19" s="137" t="s">
        <v>75</v>
      </c>
      <c r="E19" s="171">
        <v>6.6</v>
      </c>
      <c r="F19" s="168">
        <v>5</v>
      </c>
      <c r="G19" s="168"/>
      <c r="H19" s="169">
        <f t="shared" si="126"/>
        <v>5</v>
      </c>
      <c r="I19" s="171">
        <f t="shared" si="127"/>
        <v>5.8</v>
      </c>
      <c r="J19" s="171" t="str">
        <f t="shared" si="128"/>
        <v>-</v>
      </c>
      <c r="K19" s="372">
        <f t="shared" si="129"/>
        <v>5.8</v>
      </c>
      <c r="L19" s="209">
        <f t="shared" si="130"/>
        <v>5.8</v>
      </c>
      <c r="M19" s="209">
        <v>6</v>
      </c>
      <c r="N19" s="210">
        <v>8</v>
      </c>
      <c r="O19" s="210"/>
      <c r="P19" s="211">
        <f t="shared" si="0"/>
        <v>8</v>
      </c>
      <c r="Q19" s="209">
        <f t="shared" si="1"/>
        <v>7</v>
      </c>
      <c r="R19" s="209" t="str">
        <f t="shared" si="2"/>
        <v>-</v>
      </c>
      <c r="S19" s="348">
        <f t="shared" si="3"/>
        <v>7</v>
      </c>
      <c r="T19" s="209">
        <f t="shared" si="4"/>
        <v>7</v>
      </c>
      <c r="U19" s="209">
        <v>8.3</v>
      </c>
      <c r="V19" s="210">
        <v>5</v>
      </c>
      <c r="W19" s="210"/>
      <c r="X19" s="211">
        <f t="shared" si="5"/>
        <v>5</v>
      </c>
      <c r="Y19" s="209">
        <f t="shared" si="6"/>
        <v>6.7</v>
      </c>
      <c r="Z19" s="209" t="str">
        <f t="shared" si="7"/>
        <v>-</v>
      </c>
      <c r="AA19" s="348">
        <f t="shared" si="8"/>
        <v>6.7</v>
      </c>
      <c r="AB19" s="209">
        <f t="shared" si="9"/>
        <v>6.7</v>
      </c>
      <c r="AC19" s="209">
        <v>6</v>
      </c>
      <c r="AD19" s="210">
        <v>8</v>
      </c>
      <c r="AE19" s="210"/>
      <c r="AF19" s="211">
        <f t="shared" si="10"/>
        <v>8</v>
      </c>
      <c r="AG19" s="209">
        <f t="shared" si="11"/>
        <v>7</v>
      </c>
      <c r="AH19" s="209" t="str">
        <f t="shared" si="12"/>
        <v>-</v>
      </c>
      <c r="AI19" s="348">
        <f t="shared" si="13"/>
        <v>7</v>
      </c>
      <c r="AJ19" s="209">
        <f t="shared" si="14"/>
        <v>7</v>
      </c>
      <c r="AK19" s="209">
        <v>6</v>
      </c>
      <c r="AL19" s="210">
        <v>7</v>
      </c>
      <c r="AM19" s="210"/>
      <c r="AN19" s="211">
        <f t="shared" si="15"/>
        <v>7</v>
      </c>
      <c r="AO19" s="209">
        <f t="shared" si="16"/>
        <v>6.5</v>
      </c>
      <c r="AP19" s="209" t="str">
        <f t="shared" si="17"/>
        <v>-</v>
      </c>
      <c r="AQ19" s="348">
        <f t="shared" si="18"/>
        <v>6.5</v>
      </c>
      <c r="AR19" s="209">
        <f t="shared" si="19"/>
        <v>6.5</v>
      </c>
      <c r="AS19" s="209">
        <v>6</v>
      </c>
      <c r="AT19" s="210">
        <v>6</v>
      </c>
      <c r="AU19" s="210"/>
      <c r="AV19" s="211">
        <f t="shared" si="20"/>
        <v>6</v>
      </c>
      <c r="AW19" s="209">
        <f t="shared" si="21"/>
        <v>6</v>
      </c>
      <c r="AX19" s="209" t="str">
        <f t="shared" si="22"/>
        <v>-</v>
      </c>
      <c r="AY19" s="348">
        <f t="shared" si="23"/>
        <v>6</v>
      </c>
      <c r="AZ19" s="209">
        <f t="shared" si="24"/>
        <v>6</v>
      </c>
      <c r="BA19" s="215">
        <v>9</v>
      </c>
      <c r="BB19" s="225">
        <f t="shared" si="25"/>
        <v>6.6</v>
      </c>
      <c r="BC19" s="226" t="str">
        <f t="shared" si="26"/>
        <v>TBK</v>
      </c>
      <c r="BD19" s="209">
        <v>7.3</v>
      </c>
      <c r="BE19" s="210">
        <v>4</v>
      </c>
      <c r="BF19" s="210"/>
      <c r="BG19" s="211">
        <f t="shared" si="27"/>
        <v>4</v>
      </c>
      <c r="BH19" s="209">
        <f t="shared" si="28"/>
        <v>5.7</v>
      </c>
      <c r="BI19" s="209" t="str">
        <f t="shared" si="29"/>
        <v>-</v>
      </c>
      <c r="BJ19" s="348">
        <f t="shared" si="30"/>
        <v>5.7</v>
      </c>
      <c r="BK19" s="209">
        <f t="shared" si="31"/>
        <v>5.7</v>
      </c>
      <c r="BL19" s="209">
        <v>5</v>
      </c>
      <c r="BM19" s="215">
        <v>6</v>
      </c>
      <c r="BN19" s="215"/>
      <c r="BO19" s="211">
        <f aca="true" t="shared" si="150" ref="BO19:BO28">IF(ISBLANK(BN19),BM19,BM19&amp;"/"&amp;BN19)</f>
        <v>6</v>
      </c>
      <c r="BP19" s="209">
        <f aca="true" t="shared" si="151" ref="BP19:BP28">ROUND((BL19+BM19)/2,1)</f>
        <v>5.5</v>
      </c>
      <c r="BQ19" s="209" t="str">
        <f aca="true" t="shared" si="152" ref="BQ19:BQ28">IF(ISNUMBER(BN19),ROUND((BL19+BN19)/2,1),"-")</f>
        <v>-</v>
      </c>
      <c r="BR19" s="348">
        <f aca="true" t="shared" si="153" ref="BR19:BR28">MAX(BP19:BQ19)</f>
        <v>5.5</v>
      </c>
      <c r="BS19" s="209">
        <f aca="true" t="shared" si="154" ref="BS19:BS28">IF(BP19&gt;=5,BP19,IF(BQ19&gt;=5,BP19&amp;"/"&amp;BQ19,BP19&amp;"/"&amp;BQ19))</f>
        <v>5.5</v>
      </c>
      <c r="BT19" s="209"/>
      <c r="BU19" s="209"/>
      <c r="BV19" s="348"/>
      <c r="BW19" s="209"/>
      <c r="BX19" s="209">
        <v>7</v>
      </c>
      <c r="BY19" s="210">
        <v>7</v>
      </c>
      <c r="BZ19" s="210"/>
      <c r="CA19" s="211">
        <f t="shared" si="136"/>
        <v>7</v>
      </c>
      <c r="CB19" s="209">
        <f t="shared" si="137"/>
        <v>7</v>
      </c>
      <c r="CC19" s="209" t="str">
        <f t="shared" si="138"/>
        <v>-</v>
      </c>
      <c r="CD19" s="348">
        <f t="shared" si="139"/>
        <v>7</v>
      </c>
      <c r="CE19" s="209">
        <f t="shared" si="32"/>
        <v>7</v>
      </c>
      <c r="CF19" s="209">
        <v>7</v>
      </c>
      <c r="CG19" s="210">
        <v>5</v>
      </c>
      <c r="CH19" s="210"/>
      <c r="CI19" s="211">
        <f t="shared" si="33"/>
        <v>5</v>
      </c>
      <c r="CJ19" s="209">
        <f t="shared" si="34"/>
        <v>6</v>
      </c>
      <c r="CK19" s="209" t="str">
        <f t="shared" si="35"/>
        <v>-</v>
      </c>
      <c r="CL19" s="348">
        <f t="shared" si="36"/>
        <v>6</v>
      </c>
      <c r="CM19" s="209">
        <f t="shared" si="37"/>
        <v>6</v>
      </c>
      <c r="CN19" s="209">
        <v>6.2</v>
      </c>
      <c r="CO19" s="210">
        <v>3</v>
      </c>
      <c r="CP19" s="210">
        <v>6</v>
      </c>
      <c r="CQ19" s="211" t="str">
        <f t="shared" si="38"/>
        <v>3/6</v>
      </c>
      <c r="CR19" s="209">
        <f t="shared" si="39"/>
        <v>4.6</v>
      </c>
      <c r="CS19" s="209">
        <f t="shared" si="40"/>
        <v>6.1</v>
      </c>
      <c r="CT19" s="348">
        <f t="shared" si="41"/>
        <v>6.1</v>
      </c>
      <c r="CU19" s="209" t="str">
        <f t="shared" si="42"/>
        <v>4.6/6.1</v>
      </c>
      <c r="CV19" s="209">
        <v>7.5</v>
      </c>
      <c r="CW19" s="210">
        <v>6</v>
      </c>
      <c r="CX19" s="210"/>
      <c r="CY19" s="211">
        <f t="shared" si="43"/>
        <v>6</v>
      </c>
      <c r="CZ19" s="209">
        <f t="shared" si="44"/>
        <v>6.8</v>
      </c>
      <c r="DA19" s="209" t="str">
        <f t="shared" si="45"/>
        <v>-</v>
      </c>
      <c r="DB19" s="348">
        <f t="shared" si="46"/>
        <v>6.8</v>
      </c>
      <c r="DC19" s="209">
        <f t="shared" si="47"/>
        <v>6.8</v>
      </c>
      <c r="DD19" s="209">
        <v>9</v>
      </c>
      <c r="DE19" s="210">
        <v>5</v>
      </c>
      <c r="DF19" s="210"/>
      <c r="DG19" s="211">
        <f t="shared" si="48"/>
        <v>5</v>
      </c>
      <c r="DH19" s="209">
        <f t="shared" si="49"/>
        <v>7</v>
      </c>
      <c r="DI19" s="209" t="str">
        <f t="shared" si="50"/>
        <v>-</v>
      </c>
      <c r="DJ19" s="348">
        <f t="shared" si="51"/>
        <v>7</v>
      </c>
      <c r="DK19" s="209">
        <f t="shared" si="52"/>
        <v>7</v>
      </c>
      <c r="DL19" s="209">
        <v>9.6</v>
      </c>
      <c r="DM19" s="210">
        <v>10</v>
      </c>
      <c r="DN19" s="210"/>
      <c r="DO19" s="211">
        <f t="shared" si="53"/>
        <v>10</v>
      </c>
      <c r="DP19" s="209">
        <f t="shared" si="54"/>
        <v>9.8</v>
      </c>
      <c r="DQ19" s="209" t="str">
        <f t="shared" si="55"/>
        <v>-</v>
      </c>
      <c r="DR19" s="348">
        <f t="shared" si="56"/>
        <v>9.8</v>
      </c>
      <c r="DS19" s="209">
        <f t="shared" si="57"/>
        <v>9.8</v>
      </c>
      <c r="DT19" s="214">
        <v>3</v>
      </c>
      <c r="DU19" s="214">
        <v>6</v>
      </c>
      <c r="DV19" s="311">
        <f t="shared" si="140"/>
        <v>6</v>
      </c>
      <c r="DW19" s="312" t="str">
        <f t="shared" si="141"/>
        <v>3/6</v>
      </c>
      <c r="DX19" s="215">
        <v>7</v>
      </c>
      <c r="DY19" s="214"/>
      <c r="DZ19" s="311">
        <f t="shared" si="142"/>
        <v>7</v>
      </c>
      <c r="EA19" s="312">
        <f t="shared" si="58"/>
        <v>7</v>
      </c>
      <c r="EB19" s="215">
        <v>9</v>
      </c>
      <c r="EC19" s="215"/>
      <c r="ED19" s="311">
        <f t="shared" si="59"/>
        <v>9</v>
      </c>
      <c r="EE19" s="312">
        <f t="shared" si="60"/>
        <v>9</v>
      </c>
      <c r="EF19" s="311">
        <f t="shared" si="143"/>
        <v>6</v>
      </c>
      <c r="EG19" s="348">
        <f t="shared" si="144"/>
        <v>7.3</v>
      </c>
      <c r="EH19" s="210">
        <v>7</v>
      </c>
      <c r="EI19" s="267">
        <f t="shared" si="145"/>
        <v>6.6</v>
      </c>
      <c r="EJ19" s="207" t="str">
        <f t="shared" si="149"/>
        <v>TBK</v>
      </c>
      <c r="EK19" s="267">
        <f t="shared" si="146"/>
        <v>6.6</v>
      </c>
      <c r="EL19" s="204" t="str">
        <f t="shared" si="149"/>
        <v>TBK</v>
      </c>
      <c r="EM19" s="357">
        <v>7</v>
      </c>
      <c r="EN19" s="210">
        <v>8</v>
      </c>
      <c r="EO19" s="210"/>
      <c r="EP19" s="211">
        <f t="shared" si="62"/>
        <v>8</v>
      </c>
      <c r="EQ19" s="209">
        <f t="shared" si="63"/>
        <v>7.5</v>
      </c>
      <c r="ER19" s="209" t="str">
        <f t="shared" si="64"/>
        <v>-</v>
      </c>
      <c r="ES19" s="500">
        <f t="shared" si="65"/>
        <v>7.5</v>
      </c>
      <c r="ET19" s="209">
        <f t="shared" si="66"/>
        <v>7.5</v>
      </c>
      <c r="EU19" s="467">
        <v>8</v>
      </c>
      <c r="EV19" s="210">
        <v>7</v>
      </c>
      <c r="EW19" s="210"/>
      <c r="EX19" s="211">
        <f t="shared" si="67"/>
        <v>7</v>
      </c>
      <c r="EY19" s="209">
        <f t="shared" si="68"/>
        <v>7.5</v>
      </c>
      <c r="EZ19" s="209" t="str">
        <f t="shared" si="69"/>
        <v>-</v>
      </c>
      <c r="FA19" s="501">
        <f t="shared" si="70"/>
        <v>7.5</v>
      </c>
      <c r="FB19" s="209">
        <f t="shared" si="71"/>
        <v>7.5</v>
      </c>
      <c r="FC19" s="357">
        <v>7.5</v>
      </c>
      <c r="FD19" s="210">
        <v>4</v>
      </c>
      <c r="FE19" s="210"/>
      <c r="FF19" s="211">
        <f t="shared" si="72"/>
        <v>4</v>
      </c>
      <c r="FG19" s="209">
        <f t="shared" si="73"/>
        <v>5.8</v>
      </c>
      <c r="FH19" s="209" t="str">
        <f t="shared" si="74"/>
        <v>-</v>
      </c>
      <c r="FI19" s="501">
        <f t="shared" si="75"/>
        <v>5.8</v>
      </c>
      <c r="FJ19" s="209">
        <f t="shared" si="76"/>
        <v>5.8</v>
      </c>
      <c r="FK19" s="357">
        <v>5.5</v>
      </c>
      <c r="FL19" s="210">
        <v>5</v>
      </c>
      <c r="FM19" s="210"/>
      <c r="FN19" s="211">
        <f t="shared" si="77"/>
        <v>5</v>
      </c>
      <c r="FO19" s="209">
        <f t="shared" si="78"/>
        <v>5.3</v>
      </c>
      <c r="FP19" s="209" t="str">
        <f t="shared" si="79"/>
        <v>-</v>
      </c>
      <c r="FQ19" s="501">
        <f>MAX(FO19:FP19)</f>
        <v>5.3</v>
      </c>
      <c r="FR19" s="209">
        <f t="shared" si="80"/>
        <v>5.3</v>
      </c>
      <c r="FS19" s="467">
        <v>6.67</v>
      </c>
      <c r="FT19" s="210">
        <v>0</v>
      </c>
      <c r="FU19" s="210">
        <v>6</v>
      </c>
      <c r="FV19" s="211" t="str">
        <f t="shared" si="81"/>
        <v>0/6</v>
      </c>
      <c r="FW19" s="209">
        <f t="shared" si="82"/>
        <v>3.3</v>
      </c>
      <c r="FX19" s="209">
        <f t="shared" si="83"/>
        <v>6.3</v>
      </c>
      <c r="FY19" s="501">
        <f t="shared" si="84"/>
        <v>6.3</v>
      </c>
      <c r="FZ19" s="209" t="str">
        <f t="shared" si="85"/>
        <v>3.3/6.3</v>
      </c>
      <c r="GA19" s="357">
        <v>7</v>
      </c>
      <c r="GB19" s="210">
        <v>5</v>
      </c>
      <c r="GC19" s="210"/>
      <c r="GD19" s="211">
        <f t="shared" si="86"/>
        <v>5</v>
      </c>
      <c r="GE19" s="209">
        <f t="shared" si="87"/>
        <v>6</v>
      </c>
      <c r="GF19" s="209" t="str">
        <f t="shared" si="88"/>
        <v>-</v>
      </c>
      <c r="GG19" s="501">
        <f t="shared" si="89"/>
        <v>6</v>
      </c>
      <c r="GH19" s="209">
        <f t="shared" si="90"/>
        <v>6</v>
      </c>
      <c r="GI19" s="439">
        <v>7</v>
      </c>
      <c r="GJ19" s="439">
        <v>7</v>
      </c>
      <c r="GK19" s="440">
        <v>8.8</v>
      </c>
      <c r="GL19" s="446">
        <f t="shared" si="91"/>
        <v>7</v>
      </c>
      <c r="GM19" s="502" t="str">
        <f t="shared" si="92"/>
        <v>Khá</v>
      </c>
      <c r="GN19" s="357">
        <v>6.5</v>
      </c>
      <c r="GO19" s="210">
        <v>7</v>
      </c>
      <c r="GP19" s="210"/>
      <c r="GQ19" s="211">
        <f t="shared" si="93"/>
        <v>7</v>
      </c>
      <c r="GR19" s="209">
        <f t="shared" si="94"/>
        <v>6.8</v>
      </c>
      <c r="GS19" s="209" t="str">
        <f t="shared" si="95"/>
        <v>-</v>
      </c>
      <c r="GT19" s="501">
        <f t="shared" si="96"/>
        <v>6.8</v>
      </c>
      <c r="GU19" s="209">
        <f t="shared" si="97"/>
        <v>6.8</v>
      </c>
      <c r="GV19" s="357">
        <v>7.5</v>
      </c>
      <c r="GW19" s="210">
        <v>9</v>
      </c>
      <c r="GX19" s="210"/>
      <c r="GY19" s="211">
        <f t="shared" si="98"/>
        <v>9</v>
      </c>
      <c r="GZ19" s="209">
        <f t="shared" si="99"/>
        <v>8.3</v>
      </c>
      <c r="HA19" s="209" t="str">
        <f t="shared" si="100"/>
        <v>-</v>
      </c>
      <c r="HB19" s="501">
        <f t="shared" si="101"/>
        <v>8.3</v>
      </c>
      <c r="HC19" s="209">
        <f t="shared" si="102"/>
        <v>8.3</v>
      </c>
      <c r="HD19" s="357">
        <v>7.5</v>
      </c>
      <c r="HE19" s="210">
        <v>8</v>
      </c>
      <c r="HF19" s="210"/>
      <c r="HG19" s="211">
        <f t="shared" si="103"/>
        <v>8</v>
      </c>
      <c r="HH19" s="209">
        <f t="shared" si="104"/>
        <v>7.8</v>
      </c>
      <c r="HI19" s="209" t="str">
        <f t="shared" si="105"/>
        <v>-</v>
      </c>
      <c r="HJ19" s="501">
        <f t="shared" si="106"/>
        <v>7.8</v>
      </c>
      <c r="HK19" s="209">
        <f t="shared" si="107"/>
        <v>7.8</v>
      </c>
      <c r="HL19" s="357">
        <v>7</v>
      </c>
      <c r="HM19" s="210">
        <v>4</v>
      </c>
      <c r="HN19" s="210"/>
      <c r="HO19" s="211">
        <f t="shared" si="108"/>
        <v>4</v>
      </c>
      <c r="HP19" s="209">
        <f t="shared" si="109"/>
        <v>5.5</v>
      </c>
      <c r="HQ19" s="209" t="str">
        <f t="shared" si="110"/>
        <v>-</v>
      </c>
      <c r="HR19" s="501">
        <f t="shared" si="111"/>
        <v>5.5</v>
      </c>
      <c r="HS19" s="209">
        <f t="shared" si="112"/>
        <v>5.5</v>
      </c>
      <c r="HT19" s="357">
        <v>7</v>
      </c>
      <c r="HU19" s="210">
        <v>6</v>
      </c>
      <c r="HV19" s="210"/>
      <c r="HW19" s="211">
        <f t="shared" si="113"/>
        <v>6</v>
      </c>
      <c r="HX19" s="209">
        <f t="shared" si="114"/>
        <v>6.5</v>
      </c>
      <c r="HY19" s="209" t="str">
        <f t="shared" si="115"/>
        <v>-</v>
      </c>
      <c r="HZ19" s="501">
        <f t="shared" si="116"/>
        <v>6.5</v>
      </c>
      <c r="IA19" s="209">
        <f t="shared" si="117"/>
        <v>6.5</v>
      </c>
      <c r="IB19" s="493">
        <v>7</v>
      </c>
      <c r="IC19" s="439">
        <v>7</v>
      </c>
      <c r="ID19" s="439">
        <v>8</v>
      </c>
      <c r="IE19" s="510">
        <v>7.9</v>
      </c>
      <c r="IF19" s="444">
        <f t="shared" si="118"/>
        <v>7.2</v>
      </c>
      <c r="IG19" s="445" t="str">
        <f t="shared" si="119"/>
        <v>Khá</v>
      </c>
      <c r="IH19" s="446">
        <f t="shared" si="120"/>
        <v>7.1</v>
      </c>
      <c r="II19" s="442" t="str">
        <f t="shared" si="121"/>
        <v>Khá</v>
      </c>
      <c r="IJ19" s="267">
        <f t="shared" si="122"/>
        <v>6.8</v>
      </c>
      <c r="IK19" s="506" t="str">
        <f t="shared" si="123"/>
        <v>TBK</v>
      </c>
      <c r="IL19" s="439">
        <v>6</v>
      </c>
      <c r="IM19" s="439">
        <v>8.5</v>
      </c>
      <c r="IN19" s="439">
        <v>6</v>
      </c>
      <c r="IO19" s="440">
        <f>ROUND(SUM(IL19:IN19)/3,1)</f>
        <v>6.8</v>
      </c>
      <c r="IP19" s="267">
        <f t="shared" si="124"/>
        <v>6.8</v>
      </c>
      <c r="IQ19" s="442" t="str">
        <f t="shared" si="125"/>
        <v>TBK</v>
      </c>
      <c r="IR19" s="590"/>
      <c r="IS19" s="16"/>
      <c r="IT19" s="16"/>
      <c r="IU19" s="16"/>
      <c r="IV19" s="16"/>
    </row>
    <row r="20" spans="1:252" s="16" customFormat="1" ht="26.25" customHeight="1">
      <c r="A20" s="277">
        <f t="shared" si="147"/>
        <v>16</v>
      </c>
      <c r="B20" s="135" t="s">
        <v>208</v>
      </c>
      <c r="C20" s="136" t="s">
        <v>209</v>
      </c>
      <c r="D20" s="137" t="s">
        <v>210</v>
      </c>
      <c r="E20" s="171">
        <v>7</v>
      </c>
      <c r="F20" s="168">
        <v>4</v>
      </c>
      <c r="G20" s="168"/>
      <c r="H20" s="169">
        <f t="shared" si="126"/>
        <v>4</v>
      </c>
      <c r="I20" s="171">
        <f t="shared" si="127"/>
        <v>5.5</v>
      </c>
      <c r="J20" s="171" t="str">
        <f t="shared" si="128"/>
        <v>-</v>
      </c>
      <c r="K20" s="372">
        <f t="shared" si="129"/>
        <v>5.5</v>
      </c>
      <c r="L20" s="209">
        <f t="shared" si="130"/>
        <v>5.5</v>
      </c>
      <c r="M20" s="209">
        <v>7</v>
      </c>
      <c r="N20" s="210">
        <v>5</v>
      </c>
      <c r="O20" s="210"/>
      <c r="P20" s="211">
        <f t="shared" si="0"/>
        <v>5</v>
      </c>
      <c r="Q20" s="209">
        <f t="shared" si="1"/>
        <v>6</v>
      </c>
      <c r="R20" s="209" t="str">
        <f t="shared" si="2"/>
        <v>-</v>
      </c>
      <c r="S20" s="348">
        <f t="shared" si="3"/>
        <v>6</v>
      </c>
      <c r="T20" s="209">
        <f t="shared" si="4"/>
        <v>6</v>
      </c>
      <c r="U20" s="209">
        <v>7.7</v>
      </c>
      <c r="V20" s="210">
        <v>6</v>
      </c>
      <c r="W20" s="210"/>
      <c r="X20" s="211">
        <f t="shared" si="5"/>
        <v>6</v>
      </c>
      <c r="Y20" s="209">
        <f t="shared" si="6"/>
        <v>6.9</v>
      </c>
      <c r="Z20" s="209" t="str">
        <f t="shared" si="7"/>
        <v>-</v>
      </c>
      <c r="AA20" s="348">
        <f t="shared" si="8"/>
        <v>6.9</v>
      </c>
      <c r="AB20" s="209">
        <f t="shared" si="9"/>
        <v>6.9</v>
      </c>
      <c r="AC20" s="209">
        <v>6.3</v>
      </c>
      <c r="AD20" s="210">
        <v>7</v>
      </c>
      <c r="AE20" s="210"/>
      <c r="AF20" s="211">
        <f t="shared" si="10"/>
        <v>7</v>
      </c>
      <c r="AG20" s="209">
        <f t="shared" si="11"/>
        <v>6.7</v>
      </c>
      <c r="AH20" s="209" t="str">
        <f t="shared" si="12"/>
        <v>-</v>
      </c>
      <c r="AI20" s="348">
        <f t="shared" si="13"/>
        <v>6.7</v>
      </c>
      <c r="AJ20" s="209">
        <f t="shared" si="14"/>
        <v>6.7</v>
      </c>
      <c r="AK20" s="209">
        <v>5</v>
      </c>
      <c r="AL20" s="210">
        <v>7</v>
      </c>
      <c r="AM20" s="210"/>
      <c r="AN20" s="211">
        <f t="shared" si="15"/>
        <v>7</v>
      </c>
      <c r="AO20" s="209">
        <f t="shared" si="16"/>
        <v>6</v>
      </c>
      <c r="AP20" s="209" t="str">
        <f t="shared" si="17"/>
        <v>-</v>
      </c>
      <c r="AQ20" s="348">
        <f t="shared" si="18"/>
        <v>6</v>
      </c>
      <c r="AR20" s="209">
        <f t="shared" si="19"/>
        <v>6</v>
      </c>
      <c r="AS20" s="209">
        <v>5</v>
      </c>
      <c r="AT20" s="210">
        <v>6</v>
      </c>
      <c r="AU20" s="210"/>
      <c r="AV20" s="211">
        <f t="shared" si="20"/>
        <v>6</v>
      </c>
      <c r="AW20" s="209">
        <f t="shared" si="21"/>
        <v>5.5</v>
      </c>
      <c r="AX20" s="209" t="str">
        <f t="shared" si="22"/>
        <v>-</v>
      </c>
      <c r="AY20" s="348">
        <f t="shared" si="23"/>
        <v>5.5</v>
      </c>
      <c r="AZ20" s="209">
        <f t="shared" si="24"/>
        <v>5.5</v>
      </c>
      <c r="BA20" s="215">
        <v>8</v>
      </c>
      <c r="BB20" s="225">
        <f t="shared" si="25"/>
        <v>6.2</v>
      </c>
      <c r="BC20" s="226" t="str">
        <f t="shared" si="26"/>
        <v>TBK</v>
      </c>
      <c r="BD20" s="209">
        <v>7.3</v>
      </c>
      <c r="BE20" s="210">
        <v>5</v>
      </c>
      <c r="BF20" s="210"/>
      <c r="BG20" s="211">
        <f t="shared" si="27"/>
        <v>5</v>
      </c>
      <c r="BH20" s="209">
        <f t="shared" si="28"/>
        <v>6.2</v>
      </c>
      <c r="BI20" s="209" t="str">
        <f t="shared" si="29"/>
        <v>-</v>
      </c>
      <c r="BJ20" s="348">
        <f t="shared" si="30"/>
        <v>6.2</v>
      </c>
      <c r="BK20" s="209">
        <f t="shared" si="31"/>
        <v>6.2</v>
      </c>
      <c r="BL20" s="209">
        <v>6</v>
      </c>
      <c r="BM20" s="215">
        <v>4</v>
      </c>
      <c r="BN20" s="215"/>
      <c r="BO20" s="211">
        <f t="shared" si="150"/>
        <v>4</v>
      </c>
      <c r="BP20" s="209">
        <f t="shared" si="151"/>
        <v>5</v>
      </c>
      <c r="BQ20" s="209" t="str">
        <f t="shared" si="152"/>
        <v>-</v>
      </c>
      <c r="BR20" s="348">
        <f t="shared" si="153"/>
        <v>5</v>
      </c>
      <c r="BS20" s="209">
        <f t="shared" si="154"/>
        <v>5</v>
      </c>
      <c r="BT20" s="209"/>
      <c r="BU20" s="209"/>
      <c r="BV20" s="348"/>
      <c r="BW20" s="209"/>
      <c r="BX20" s="209">
        <v>7.5</v>
      </c>
      <c r="BY20" s="210">
        <v>0</v>
      </c>
      <c r="BZ20" s="210">
        <v>5</v>
      </c>
      <c r="CA20" s="211" t="str">
        <f t="shared" si="136"/>
        <v>0/5</v>
      </c>
      <c r="CB20" s="209">
        <f t="shared" si="137"/>
        <v>3.8</v>
      </c>
      <c r="CC20" s="209">
        <f t="shared" si="138"/>
        <v>6.3</v>
      </c>
      <c r="CD20" s="348">
        <f t="shared" si="139"/>
        <v>6.3</v>
      </c>
      <c r="CE20" s="209" t="str">
        <f t="shared" si="32"/>
        <v>3.8/6.3</v>
      </c>
      <c r="CF20" s="209">
        <v>7</v>
      </c>
      <c r="CG20" s="210">
        <v>7</v>
      </c>
      <c r="CH20" s="210"/>
      <c r="CI20" s="211">
        <f t="shared" si="33"/>
        <v>7</v>
      </c>
      <c r="CJ20" s="209">
        <f t="shared" si="34"/>
        <v>7</v>
      </c>
      <c r="CK20" s="209" t="str">
        <f t="shared" si="35"/>
        <v>-</v>
      </c>
      <c r="CL20" s="348">
        <f t="shared" si="36"/>
        <v>7</v>
      </c>
      <c r="CM20" s="209">
        <f t="shared" si="37"/>
        <v>7</v>
      </c>
      <c r="CN20" s="209">
        <v>6.8</v>
      </c>
      <c r="CO20" s="210">
        <v>6</v>
      </c>
      <c r="CP20" s="210"/>
      <c r="CQ20" s="211">
        <f t="shared" si="38"/>
        <v>6</v>
      </c>
      <c r="CR20" s="209">
        <f t="shared" si="39"/>
        <v>6.4</v>
      </c>
      <c r="CS20" s="209" t="str">
        <f t="shared" si="40"/>
        <v>-</v>
      </c>
      <c r="CT20" s="348">
        <f t="shared" si="41"/>
        <v>6.4</v>
      </c>
      <c r="CU20" s="209">
        <f t="shared" si="42"/>
        <v>6.4</v>
      </c>
      <c r="CV20" s="209">
        <v>7</v>
      </c>
      <c r="CW20" s="210">
        <v>5</v>
      </c>
      <c r="CX20" s="210"/>
      <c r="CY20" s="211">
        <f t="shared" si="43"/>
        <v>5</v>
      </c>
      <c r="CZ20" s="209">
        <f t="shared" si="44"/>
        <v>6</v>
      </c>
      <c r="DA20" s="209" t="str">
        <f t="shared" si="45"/>
        <v>-</v>
      </c>
      <c r="DB20" s="348">
        <f t="shared" si="46"/>
        <v>6</v>
      </c>
      <c r="DC20" s="209">
        <f t="shared" si="47"/>
        <v>6</v>
      </c>
      <c r="DD20" s="209">
        <v>9</v>
      </c>
      <c r="DE20" s="210">
        <v>5</v>
      </c>
      <c r="DF20" s="210"/>
      <c r="DG20" s="211">
        <f t="shared" si="48"/>
        <v>5</v>
      </c>
      <c r="DH20" s="209">
        <f t="shared" si="49"/>
        <v>7</v>
      </c>
      <c r="DI20" s="209" t="str">
        <f t="shared" si="50"/>
        <v>-</v>
      </c>
      <c r="DJ20" s="348">
        <f t="shared" si="51"/>
        <v>7</v>
      </c>
      <c r="DK20" s="209">
        <f t="shared" si="52"/>
        <v>7</v>
      </c>
      <c r="DL20" s="209">
        <v>9.2</v>
      </c>
      <c r="DM20" s="210">
        <v>10</v>
      </c>
      <c r="DN20" s="210"/>
      <c r="DO20" s="211">
        <f t="shared" si="53"/>
        <v>10</v>
      </c>
      <c r="DP20" s="209">
        <f t="shared" si="54"/>
        <v>9.6</v>
      </c>
      <c r="DQ20" s="209" t="str">
        <f t="shared" si="55"/>
        <v>-</v>
      </c>
      <c r="DR20" s="348">
        <f t="shared" si="56"/>
        <v>9.6</v>
      </c>
      <c r="DS20" s="209">
        <f t="shared" si="57"/>
        <v>9.6</v>
      </c>
      <c r="DT20" s="214">
        <v>5</v>
      </c>
      <c r="DU20" s="214"/>
      <c r="DV20" s="311">
        <f t="shared" si="140"/>
        <v>5</v>
      </c>
      <c r="DW20" s="312">
        <f t="shared" si="141"/>
        <v>5</v>
      </c>
      <c r="DX20" s="215">
        <v>8</v>
      </c>
      <c r="DY20" s="214"/>
      <c r="DZ20" s="311">
        <f t="shared" si="142"/>
        <v>8</v>
      </c>
      <c r="EA20" s="312">
        <f t="shared" si="58"/>
        <v>8</v>
      </c>
      <c r="EB20" s="215">
        <v>6</v>
      </c>
      <c r="EC20" s="215"/>
      <c r="ED20" s="311">
        <f t="shared" si="59"/>
        <v>6</v>
      </c>
      <c r="EE20" s="312">
        <f t="shared" si="60"/>
        <v>6</v>
      </c>
      <c r="EF20" s="311">
        <f t="shared" si="143"/>
        <v>5</v>
      </c>
      <c r="EG20" s="348">
        <f t="shared" si="144"/>
        <v>6.3</v>
      </c>
      <c r="EH20" s="210">
        <v>7</v>
      </c>
      <c r="EI20" s="267">
        <f t="shared" si="145"/>
        <v>6.5</v>
      </c>
      <c r="EJ20" s="207" t="str">
        <f t="shared" si="149"/>
        <v>TBK</v>
      </c>
      <c r="EK20" s="267">
        <f t="shared" si="146"/>
        <v>6.4</v>
      </c>
      <c r="EL20" s="204" t="str">
        <f t="shared" si="149"/>
        <v>TBK</v>
      </c>
      <c r="EM20" s="357">
        <v>7.5</v>
      </c>
      <c r="EN20" s="210">
        <v>6</v>
      </c>
      <c r="EO20" s="210"/>
      <c r="EP20" s="211">
        <f t="shared" si="62"/>
        <v>6</v>
      </c>
      <c r="EQ20" s="209">
        <f t="shared" si="63"/>
        <v>6.8</v>
      </c>
      <c r="ER20" s="209" t="str">
        <f t="shared" si="64"/>
        <v>-</v>
      </c>
      <c r="ES20" s="500">
        <f t="shared" si="65"/>
        <v>6.8</v>
      </c>
      <c r="ET20" s="209">
        <f t="shared" si="66"/>
        <v>6.8</v>
      </c>
      <c r="EU20" s="467">
        <v>8</v>
      </c>
      <c r="EV20" s="210">
        <v>6</v>
      </c>
      <c r="EW20" s="210"/>
      <c r="EX20" s="211">
        <f t="shared" si="67"/>
        <v>6</v>
      </c>
      <c r="EY20" s="209">
        <f t="shared" si="68"/>
        <v>7</v>
      </c>
      <c r="EZ20" s="209" t="str">
        <f t="shared" si="69"/>
        <v>-</v>
      </c>
      <c r="FA20" s="501">
        <f t="shared" si="70"/>
        <v>7</v>
      </c>
      <c r="FB20" s="209">
        <f t="shared" si="71"/>
        <v>7</v>
      </c>
      <c r="FC20" s="357">
        <v>7.5</v>
      </c>
      <c r="FD20" s="210">
        <v>5</v>
      </c>
      <c r="FE20" s="210"/>
      <c r="FF20" s="211">
        <f t="shared" si="72"/>
        <v>5</v>
      </c>
      <c r="FG20" s="209">
        <f t="shared" si="73"/>
        <v>6.3</v>
      </c>
      <c r="FH20" s="209" t="str">
        <f t="shared" si="74"/>
        <v>-</v>
      </c>
      <c r="FI20" s="501">
        <f t="shared" si="75"/>
        <v>6.3</v>
      </c>
      <c r="FJ20" s="209">
        <f t="shared" si="76"/>
        <v>6.3</v>
      </c>
      <c r="FK20" s="357">
        <v>7</v>
      </c>
      <c r="FL20" s="210">
        <v>7</v>
      </c>
      <c r="FM20" s="210"/>
      <c r="FN20" s="211">
        <f t="shared" si="77"/>
        <v>7</v>
      </c>
      <c r="FO20" s="209">
        <f t="shared" si="78"/>
        <v>7</v>
      </c>
      <c r="FP20" s="209" t="str">
        <f t="shared" si="79"/>
        <v>-</v>
      </c>
      <c r="FQ20" s="501">
        <f>MAX(FO20:FP20)</f>
        <v>7</v>
      </c>
      <c r="FR20" s="209">
        <f t="shared" si="80"/>
        <v>7</v>
      </c>
      <c r="FS20" s="467">
        <v>6.67</v>
      </c>
      <c r="FT20" s="210">
        <v>2</v>
      </c>
      <c r="FU20" s="210">
        <v>4</v>
      </c>
      <c r="FV20" s="211" t="str">
        <f t="shared" si="81"/>
        <v>2/4</v>
      </c>
      <c r="FW20" s="209">
        <f t="shared" si="82"/>
        <v>4.3</v>
      </c>
      <c r="FX20" s="209">
        <f t="shared" si="83"/>
        <v>5.3</v>
      </c>
      <c r="FY20" s="501">
        <f t="shared" si="84"/>
        <v>5.3</v>
      </c>
      <c r="FZ20" s="209" t="str">
        <f t="shared" si="85"/>
        <v>4.3/5.3</v>
      </c>
      <c r="GA20" s="357">
        <v>6</v>
      </c>
      <c r="GB20" s="210">
        <v>5</v>
      </c>
      <c r="GC20" s="210"/>
      <c r="GD20" s="211">
        <f t="shared" si="86"/>
        <v>5</v>
      </c>
      <c r="GE20" s="209">
        <f t="shared" si="87"/>
        <v>5.5</v>
      </c>
      <c r="GF20" s="209" t="str">
        <f t="shared" si="88"/>
        <v>-</v>
      </c>
      <c r="GG20" s="501">
        <f t="shared" si="89"/>
        <v>5.5</v>
      </c>
      <c r="GH20" s="209">
        <f t="shared" si="90"/>
        <v>5.5</v>
      </c>
      <c r="GI20" s="439">
        <v>6</v>
      </c>
      <c r="GJ20" s="439">
        <v>7</v>
      </c>
      <c r="GK20" s="440">
        <v>7.4</v>
      </c>
      <c r="GL20" s="446">
        <f t="shared" si="91"/>
        <v>6.6</v>
      </c>
      <c r="GM20" s="502" t="str">
        <f t="shared" si="92"/>
        <v>TBK</v>
      </c>
      <c r="GN20" s="357">
        <v>6.5</v>
      </c>
      <c r="GO20" s="210">
        <v>4</v>
      </c>
      <c r="GP20" s="210"/>
      <c r="GQ20" s="211">
        <f t="shared" si="93"/>
        <v>4</v>
      </c>
      <c r="GR20" s="209">
        <f t="shared" si="94"/>
        <v>5.3</v>
      </c>
      <c r="GS20" s="209" t="str">
        <f t="shared" si="95"/>
        <v>-</v>
      </c>
      <c r="GT20" s="501">
        <f t="shared" si="96"/>
        <v>5.3</v>
      </c>
      <c r="GU20" s="209">
        <f t="shared" si="97"/>
        <v>5.3</v>
      </c>
      <c r="GV20" s="357">
        <v>6</v>
      </c>
      <c r="GW20" s="210">
        <v>5</v>
      </c>
      <c r="GX20" s="210"/>
      <c r="GY20" s="211">
        <f t="shared" si="98"/>
        <v>5</v>
      </c>
      <c r="GZ20" s="209">
        <f t="shared" si="99"/>
        <v>5.5</v>
      </c>
      <c r="HA20" s="209" t="str">
        <f t="shared" si="100"/>
        <v>-</v>
      </c>
      <c r="HB20" s="501">
        <f t="shared" si="101"/>
        <v>5.5</v>
      </c>
      <c r="HC20" s="209">
        <f t="shared" si="102"/>
        <v>5.5</v>
      </c>
      <c r="HD20" s="357">
        <v>6.5</v>
      </c>
      <c r="HE20" s="210">
        <v>6</v>
      </c>
      <c r="HF20" s="210"/>
      <c r="HG20" s="211">
        <f t="shared" si="103"/>
        <v>6</v>
      </c>
      <c r="HH20" s="209">
        <f t="shared" si="104"/>
        <v>6.3</v>
      </c>
      <c r="HI20" s="209" t="str">
        <f t="shared" si="105"/>
        <v>-</v>
      </c>
      <c r="HJ20" s="501">
        <f t="shared" si="106"/>
        <v>6.3</v>
      </c>
      <c r="HK20" s="209">
        <f t="shared" si="107"/>
        <v>6.3</v>
      </c>
      <c r="HL20" s="357">
        <v>8</v>
      </c>
      <c r="HM20" s="210">
        <v>7</v>
      </c>
      <c r="HN20" s="210"/>
      <c r="HO20" s="211">
        <f t="shared" si="108"/>
        <v>7</v>
      </c>
      <c r="HP20" s="209">
        <f t="shared" si="109"/>
        <v>7.5</v>
      </c>
      <c r="HQ20" s="209" t="str">
        <f t="shared" si="110"/>
        <v>-</v>
      </c>
      <c r="HR20" s="501">
        <f t="shared" si="111"/>
        <v>7.5</v>
      </c>
      <c r="HS20" s="209">
        <f t="shared" si="112"/>
        <v>7.5</v>
      </c>
      <c r="HT20" s="357">
        <v>8</v>
      </c>
      <c r="HU20" s="210">
        <v>5</v>
      </c>
      <c r="HV20" s="210"/>
      <c r="HW20" s="211">
        <f t="shared" si="113"/>
        <v>5</v>
      </c>
      <c r="HX20" s="209">
        <f t="shared" si="114"/>
        <v>6.5</v>
      </c>
      <c r="HY20" s="209" t="str">
        <f t="shared" si="115"/>
        <v>-</v>
      </c>
      <c r="HZ20" s="501">
        <f t="shared" si="116"/>
        <v>6.5</v>
      </c>
      <c r="IA20" s="209">
        <f t="shared" si="117"/>
        <v>6.5</v>
      </c>
      <c r="IB20" s="493">
        <v>7</v>
      </c>
      <c r="IC20" s="439">
        <v>7</v>
      </c>
      <c r="ID20" s="439">
        <v>8</v>
      </c>
      <c r="IE20" s="510">
        <v>6.9</v>
      </c>
      <c r="IF20" s="444">
        <f t="shared" si="118"/>
        <v>6.6</v>
      </c>
      <c r="IG20" s="445" t="str">
        <f t="shared" si="119"/>
        <v>TBK</v>
      </c>
      <c r="IH20" s="446">
        <f t="shared" si="120"/>
        <v>6.6</v>
      </c>
      <c r="II20" s="442" t="str">
        <f t="shared" si="121"/>
        <v>TBK</v>
      </c>
      <c r="IJ20" s="267">
        <f t="shared" si="122"/>
        <v>6.5</v>
      </c>
      <c r="IK20" s="506" t="str">
        <f t="shared" si="123"/>
        <v>TBK</v>
      </c>
      <c r="IL20" s="439">
        <v>5</v>
      </c>
      <c r="IM20" s="439">
        <v>8</v>
      </c>
      <c r="IN20" s="439">
        <v>5</v>
      </c>
      <c r="IO20" s="440">
        <f>ROUND(SUM(IL20:IN20)/3,1)</f>
        <v>6</v>
      </c>
      <c r="IP20" s="267">
        <f t="shared" si="124"/>
        <v>6.3</v>
      </c>
      <c r="IQ20" s="442" t="str">
        <f t="shared" si="125"/>
        <v>TBK</v>
      </c>
      <c r="IR20" s="590"/>
    </row>
    <row r="21" spans="1:252" s="16" customFormat="1" ht="26.25" customHeight="1">
      <c r="A21" s="277">
        <f t="shared" si="147"/>
        <v>17</v>
      </c>
      <c r="B21" s="135" t="s">
        <v>211</v>
      </c>
      <c r="C21" s="136" t="s">
        <v>212</v>
      </c>
      <c r="D21" s="137" t="s">
        <v>213</v>
      </c>
      <c r="E21" s="171">
        <v>7.6</v>
      </c>
      <c r="F21" s="168">
        <v>6</v>
      </c>
      <c r="G21" s="168"/>
      <c r="H21" s="169">
        <f t="shared" si="126"/>
        <v>6</v>
      </c>
      <c r="I21" s="171">
        <f t="shared" si="127"/>
        <v>6.8</v>
      </c>
      <c r="J21" s="171" t="str">
        <f t="shared" si="128"/>
        <v>-</v>
      </c>
      <c r="K21" s="372">
        <f t="shared" si="129"/>
        <v>6.8</v>
      </c>
      <c r="L21" s="209">
        <f t="shared" si="130"/>
        <v>6.8</v>
      </c>
      <c r="M21" s="209">
        <v>6.5</v>
      </c>
      <c r="N21" s="210">
        <v>3</v>
      </c>
      <c r="O21" s="210">
        <v>2</v>
      </c>
      <c r="P21" s="211" t="str">
        <f t="shared" si="0"/>
        <v>3/2</v>
      </c>
      <c r="Q21" s="209">
        <f t="shared" si="1"/>
        <v>4.8</v>
      </c>
      <c r="R21" s="209">
        <f t="shared" si="2"/>
        <v>4.3</v>
      </c>
      <c r="S21" s="348">
        <v>6.5</v>
      </c>
      <c r="T21" s="348" t="s">
        <v>298</v>
      </c>
      <c r="U21" s="209">
        <v>8</v>
      </c>
      <c r="V21" s="210">
        <v>6</v>
      </c>
      <c r="W21" s="210"/>
      <c r="X21" s="211">
        <f t="shared" si="5"/>
        <v>6</v>
      </c>
      <c r="Y21" s="209">
        <f t="shared" si="6"/>
        <v>7</v>
      </c>
      <c r="Z21" s="209" t="str">
        <f t="shared" si="7"/>
        <v>-</v>
      </c>
      <c r="AA21" s="348">
        <f t="shared" si="8"/>
        <v>7</v>
      </c>
      <c r="AB21" s="209">
        <f t="shared" si="9"/>
        <v>7</v>
      </c>
      <c r="AC21" s="209">
        <v>7.3</v>
      </c>
      <c r="AD21" s="210">
        <v>8</v>
      </c>
      <c r="AE21" s="210"/>
      <c r="AF21" s="211">
        <f t="shared" si="10"/>
        <v>8</v>
      </c>
      <c r="AG21" s="209">
        <f t="shared" si="11"/>
        <v>7.7</v>
      </c>
      <c r="AH21" s="209" t="str">
        <f t="shared" si="12"/>
        <v>-</v>
      </c>
      <c r="AI21" s="348">
        <f t="shared" si="13"/>
        <v>7.7</v>
      </c>
      <c r="AJ21" s="209">
        <f t="shared" si="14"/>
        <v>7.7</v>
      </c>
      <c r="AK21" s="209">
        <v>7</v>
      </c>
      <c r="AL21" s="210">
        <v>10</v>
      </c>
      <c r="AM21" s="210"/>
      <c r="AN21" s="211">
        <f t="shared" si="15"/>
        <v>10</v>
      </c>
      <c r="AO21" s="209">
        <f t="shared" si="16"/>
        <v>8.5</v>
      </c>
      <c r="AP21" s="209" t="str">
        <f t="shared" si="17"/>
        <v>-</v>
      </c>
      <c r="AQ21" s="348">
        <f t="shared" si="18"/>
        <v>8.5</v>
      </c>
      <c r="AR21" s="209">
        <f t="shared" si="19"/>
        <v>8.5</v>
      </c>
      <c r="AS21" s="209">
        <v>6</v>
      </c>
      <c r="AT21" s="210">
        <v>9</v>
      </c>
      <c r="AU21" s="210"/>
      <c r="AV21" s="211">
        <f t="shared" si="20"/>
        <v>9</v>
      </c>
      <c r="AW21" s="209">
        <f t="shared" si="21"/>
        <v>7.5</v>
      </c>
      <c r="AX21" s="209" t="str">
        <f t="shared" si="22"/>
        <v>-</v>
      </c>
      <c r="AY21" s="348">
        <f t="shared" si="23"/>
        <v>7.5</v>
      </c>
      <c r="AZ21" s="209">
        <f t="shared" si="24"/>
        <v>7.5</v>
      </c>
      <c r="BA21" s="215">
        <v>6</v>
      </c>
      <c r="BB21" s="225">
        <f t="shared" si="25"/>
        <v>7.3</v>
      </c>
      <c r="BC21" s="226" t="str">
        <f t="shared" si="26"/>
        <v>Khá</v>
      </c>
      <c r="BD21" s="209">
        <v>8</v>
      </c>
      <c r="BE21" s="210">
        <v>7</v>
      </c>
      <c r="BF21" s="210"/>
      <c r="BG21" s="211">
        <f t="shared" si="27"/>
        <v>7</v>
      </c>
      <c r="BH21" s="209">
        <f t="shared" si="28"/>
        <v>7.5</v>
      </c>
      <c r="BI21" s="209" t="str">
        <f t="shared" si="29"/>
        <v>-</v>
      </c>
      <c r="BJ21" s="348">
        <f t="shared" si="30"/>
        <v>7.5</v>
      </c>
      <c r="BK21" s="209">
        <f t="shared" si="31"/>
        <v>7.5</v>
      </c>
      <c r="BL21" s="209">
        <v>8.5</v>
      </c>
      <c r="BM21" s="215">
        <v>7</v>
      </c>
      <c r="BN21" s="215"/>
      <c r="BO21" s="211">
        <f t="shared" si="150"/>
        <v>7</v>
      </c>
      <c r="BP21" s="209">
        <f t="shared" si="151"/>
        <v>7.8</v>
      </c>
      <c r="BQ21" s="209" t="str">
        <f t="shared" si="152"/>
        <v>-</v>
      </c>
      <c r="BR21" s="348">
        <f t="shared" si="153"/>
        <v>7.8</v>
      </c>
      <c r="BS21" s="209">
        <f t="shared" si="154"/>
        <v>7.8</v>
      </c>
      <c r="BT21" s="209"/>
      <c r="BU21" s="209"/>
      <c r="BV21" s="348"/>
      <c r="BW21" s="218"/>
      <c r="BX21" s="209">
        <v>7.5</v>
      </c>
      <c r="BY21" s="210">
        <v>9</v>
      </c>
      <c r="BZ21" s="210"/>
      <c r="CA21" s="211">
        <f t="shared" si="136"/>
        <v>9</v>
      </c>
      <c r="CB21" s="209">
        <f t="shared" si="137"/>
        <v>8.3</v>
      </c>
      <c r="CC21" s="209" t="str">
        <f t="shared" si="138"/>
        <v>-</v>
      </c>
      <c r="CD21" s="348">
        <f t="shared" si="139"/>
        <v>8.3</v>
      </c>
      <c r="CE21" s="209">
        <f t="shared" si="32"/>
        <v>8.3</v>
      </c>
      <c r="CF21" s="209">
        <v>7</v>
      </c>
      <c r="CG21" s="210">
        <v>6</v>
      </c>
      <c r="CH21" s="210"/>
      <c r="CI21" s="211">
        <f t="shared" si="33"/>
        <v>6</v>
      </c>
      <c r="CJ21" s="209">
        <f t="shared" si="34"/>
        <v>6.5</v>
      </c>
      <c r="CK21" s="209" t="str">
        <f t="shared" si="35"/>
        <v>-</v>
      </c>
      <c r="CL21" s="348">
        <f t="shared" si="36"/>
        <v>6.5</v>
      </c>
      <c r="CM21" s="209">
        <f t="shared" si="37"/>
        <v>6.5</v>
      </c>
      <c r="CN21" s="209">
        <v>6.2</v>
      </c>
      <c r="CO21" s="210">
        <v>0</v>
      </c>
      <c r="CP21" s="210">
        <v>6</v>
      </c>
      <c r="CQ21" s="211" t="str">
        <f t="shared" si="38"/>
        <v>0/6</v>
      </c>
      <c r="CR21" s="209">
        <f t="shared" si="39"/>
        <v>3.1</v>
      </c>
      <c r="CS21" s="209">
        <f t="shared" si="40"/>
        <v>6.1</v>
      </c>
      <c r="CT21" s="348">
        <f t="shared" si="41"/>
        <v>6.1</v>
      </c>
      <c r="CU21" s="209" t="str">
        <f t="shared" si="42"/>
        <v>3.1/6.1</v>
      </c>
      <c r="CV21" s="209">
        <v>7.5</v>
      </c>
      <c r="CW21" s="210">
        <v>7</v>
      </c>
      <c r="CX21" s="210"/>
      <c r="CY21" s="211">
        <f t="shared" si="43"/>
        <v>7</v>
      </c>
      <c r="CZ21" s="209">
        <f t="shared" si="44"/>
        <v>7.3</v>
      </c>
      <c r="DA21" s="209" t="str">
        <f t="shared" si="45"/>
        <v>-</v>
      </c>
      <c r="DB21" s="348">
        <f t="shared" si="46"/>
        <v>7.3</v>
      </c>
      <c r="DC21" s="209">
        <f t="shared" si="47"/>
        <v>7.3</v>
      </c>
      <c r="DD21" s="209">
        <v>9</v>
      </c>
      <c r="DE21" s="210">
        <v>5</v>
      </c>
      <c r="DF21" s="210"/>
      <c r="DG21" s="211">
        <f t="shared" si="48"/>
        <v>5</v>
      </c>
      <c r="DH21" s="209">
        <f t="shared" si="49"/>
        <v>7</v>
      </c>
      <c r="DI21" s="209" t="str">
        <f t="shared" si="50"/>
        <v>-</v>
      </c>
      <c r="DJ21" s="348">
        <f t="shared" si="51"/>
        <v>7</v>
      </c>
      <c r="DK21" s="209">
        <f t="shared" si="52"/>
        <v>7</v>
      </c>
      <c r="DL21" s="209">
        <v>9.2</v>
      </c>
      <c r="DM21" s="210">
        <v>8</v>
      </c>
      <c r="DN21" s="210"/>
      <c r="DO21" s="211">
        <f t="shared" si="53"/>
        <v>8</v>
      </c>
      <c r="DP21" s="209">
        <f t="shared" si="54"/>
        <v>8.6</v>
      </c>
      <c r="DQ21" s="209" t="str">
        <f t="shared" si="55"/>
        <v>-</v>
      </c>
      <c r="DR21" s="348">
        <f t="shared" si="56"/>
        <v>8.6</v>
      </c>
      <c r="DS21" s="209">
        <f t="shared" si="57"/>
        <v>8.6</v>
      </c>
      <c r="DT21" s="214">
        <v>7</v>
      </c>
      <c r="DU21" s="214"/>
      <c r="DV21" s="311">
        <f t="shared" si="140"/>
        <v>7</v>
      </c>
      <c r="DW21" s="312">
        <f t="shared" si="141"/>
        <v>7</v>
      </c>
      <c r="DX21" s="215">
        <v>7</v>
      </c>
      <c r="DY21" s="214"/>
      <c r="DZ21" s="311">
        <f t="shared" si="142"/>
        <v>7</v>
      </c>
      <c r="EA21" s="312">
        <f t="shared" si="58"/>
        <v>7</v>
      </c>
      <c r="EB21" s="215">
        <v>7</v>
      </c>
      <c r="EC21" s="215"/>
      <c r="ED21" s="311">
        <f t="shared" si="59"/>
        <v>7</v>
      </c>
      <c r="EE21" s="312">
        <f t="shared" si="60"/>
        <v>7</v>
      </c>
      <c r="EF21" s="311">
        <f t="shared" si="143"/>
        <v>7</v>
      </c>
      <c r="EG21" s="348">
        <f t="shared" si="144"/>
        <v>7</v>
      </c>
      <c r="EH21" s="210">
        <v>8</v>
      </c>
      <c r="EI21" s="267">
        <f t="shared" si="145"/>
        <v>7.3</v>
      </c>
      <c r="EJ21" s="207" t="str">
        <f t="shared" si="149"/>
        <v>Khá</v>
      </c>
      <c r="EK21" s="267">
        <f t="shared" si="146"/>
        <v>7.3</v>
      </c>
      <c r="EL21" s="204" t="str">
        <f t="shared" si="149"/>
        <v>Khá</v>
      </c>
      <c r="EM21" s="357">
        <v>8.5</v>
      </c>
      <c r="EN21" s="210">
        <v>8</v>
      </c>
      <c r="EO21" s="210"/>
      <c r="EP21" s="211">
        <f t="shared" si="62"/>
        <v>8</v>
      </c>
      <c r="EQ21" s="209">
        <f t="shared" si="63"/>
        <v>8.3</v>
      </c>
      <c r="ER21" s="209" t="str">
        <f t="shared" si="64"/>
        <v>-</v>
      </c>
      <c r="ES21" s="500">
        <f t="shared" si="65"/>
        <v>8.3</v>
      </c>
      <c r="ET21" s="209">
        <f t="shared" si="66"/>
        <v>8.3</v>
      </c>
      <c r="EU21" s="467">
        <v>7.33</v>
      </c>
      <c r="EV21" s="210">
        <v>4</v>
      </c>
      <c r="EW21" s="210"/>
      <c r="EX21" s="211">
        <f t="shared" si="67"/>
        <v>4</v>
      </c>
      <c r="EY21" s="209">
        <f t="shared" si="68"/>
        <v>5.7</v>
      </c>
      <c r="EZ21" s="209" t="str">
        <f t="shared" si="69"/>
        <v>-</v>
      </c>
      <c r="FA21" s="501">
        <f t="shared" si="70"/>
        <v>5.7</v>
      </c>
      <c r="FB21" s="209">
        <f t="shared" si="71"/>
        <v>5.7</v>
      </c>
      <c r="FC21" s="357">
        <v>7.5</v>
      </c>
      <c r="FD21" s="210">
        <v>7</v>
      </c>
      <c r="FE21" s="210"/>
      <c r="FF21" s="211">
        <f t="shared" si="72"/>
        <v>7</v>
      </c>
      <c r="FG21" s="209">
        <f t="shared" si="73"/>
        <v>7.3</v>
      </c>
      <c r="FH21" s="209" t="str">
        <f t="shared" si="74"/>
        <v>-</v>
      </c>
      <c r="FI21" s="501">
        <f t="shared" si="75"/>
        <v>7.3</v>
      </c>
      <c r="FJ21" s="209">
        <f t="shared" si="76"/>
        <v>7.3</v>
      </c>
      <c r="FK21" s="357">
        <v>7</v>
      </c>
      <c r="FL21" s="210">
        <v>5</v>
      </c>
      <c r="FM21" s="210"/>
      <c r="FN21" s="211">
        <f t="shared" si="77"/>
        <v>5</v>
      </c>
      <c r="FO21" s="209">
        <f t="shared" si="78"/>
        <v>6</v>
      </c>
      <c r="FP21" s="209" t="str">
        <f t="shared" si="79"/>
        <v>-</v>
      </c>
      <c r="FQ21" s="501">
        <f>MAX(FO21:FP21)</f>
        <v>6</v>
      </c>
      <c r="FR21" s="209">
        <f t="shared" si="80"/>
        <v>6</v>
      </c>
      <c r="FS21" s="467">
        <v>6.67</v>
      </c>
      <c r="FT21" s="210">
        <v>4</v>
      </c>
      <c r="FU21" s="210"/>
      <c r="FV21" s="211">
        <f t="shared" si="81"/>
        <v>4</v>
      </c>
      <c r="FW21" s="209">
        <f t="shared" si="82"/>
        <v>5.3</v>
      </c>
      <c r="FX21" s="209" t="str">
        <f t="shared" si="83"/>
        <v>-</v>
      </c>
      <c r="FY21" s="501">
        <f t="shared" si="84"/>
        <v>5.3</v>
      </c>
      <c r="FZ21" s="209">
        <f t="shared" si="85"/>
        <v>5.3</v>
      </c>
      <c r="GA21" s="357">
        <v>7</v>
      </c>
      <c r="GB21" s="210">
        <v>6</v>
      </c>
      <c r="GC21" s="210"/>
      <c r="GD21" s="211">
        <f t="shared" si="86"/>
        <v>6</v>
      </c>
      <c r="GE21" s="209">
        <f t="shared" si="87"/>
        <v>6.5</v>
      </c>
      <c r="GF21" s="209" t="str">
        <f t="shared" si="88"/>
        <v>-</v>
      </c>
      <c r="GG21" s="501">
        <f t="shared" si="89"/>
        <v>6.5</v>
      </c>
      <c r="GH21" s="209">
        <f t="shared" si="90"/>
        <v>6.5</v>
      </c>
      <c r="GI21" s="439">
        <v>7</v>
      </c>
      <c r="GJ21" s="439">
        <v>6</v>
      </c>
      <c r="GK21" s="440">
        <v>7.6</v>
      </c>
      <c r="GL21" s="446">
        <f t="shared" si="91"/>
        <v>6.6</v>
      </c>
      <c r="GM21" s="502" t="str">
        <f t="shared" si="92"/>
        <v>TBK</v>
      </c>
      <c r="GN21" s="357">
        <v>5.5</v>
      </c>
      <c r="GO21" s="210">
        <v>5</v>
      </c>
      <c r="GP21" s="210"/>
      <c r="GQ21" s="211">
        <f t="shared" si="93"/>
        <v>5</v>
      </c>
      <c r="GR21" s="209">
        <f t="shared" si="94"/>
        <v>5.3</v>
      </c>
      <c r="GS21" s="209" t="str">
        <f t="shared" si="95"/>
        <v>-</v>
      </c>
      <c r="GT21" s="501">
        <f t="shared" si="96"/>
        <v>5.3</v>
      </c>
      <c r="GU21" s="209">
        <f t="shared" si="97"/>
        <v>5.3</v>
      </c>
      <c r="GV21" s="357">
        <v>7</v>
      </c>
      <c r="GW21" s="210">
        <v>8</v>
      </c>
      <c r="GX21" s="210"/>
      <c r="GY21" s="211">
        <f t="shared" si="98"/>
        <v>8</v>
      </c>
      <c r="GZ21" s="209">
        <f t="shared" si="99"/>
        <v>7.5</v>
      </c>
      <c r="HA21" s="209" t="str">
        <f t="shared" si="100"/>
        <v>-</v>
      </c>
      <c r="HB21" s="501">
        <f t="shared" si="101"/>
        <v>7.5</v>
      </c>
      <c r="HC21" s="209">
        <f t="shared" si="102"/>
        <v>7.5</v>
      </c>
      <c r="HD21" s="357">
        <v>7</v>
      </c>
      <c r="HE21" s="210">
        <v>8</v>
      </c>
      <c r="HF21" s="210"/>
      <c r="HG21" s="211">
        <f t="shared" si="103"/>
        <v>8</v>
      </c>
      <c r="HH21" s="209">
        <f t="shared" si="104"/>
        <v>7.5</v>
      </c>
      <c r="HI21" s="209" t="str">
        <f t="shared" si="105"/>
        <v>-</v>
      </c>
      <c r="HJ21" s="501">
        <f t="shared" si="106"/>
        <v>7.5</v>
      </c>
      <c r="HK21" s="209">
        <f t="shared" si="107"/>
        <v>7.5</v>
      </c>
      <c r="HL21" s="357">
        <v>8</v>
      </c>
      <c r="HM21" s="210">
        <v>8</v>
      </c>
      <c r="HN21" s="210"/>
      <c r="HO21" s="211">
        <f t="shared" si="108"/>
        <v>8</v>
      </c>
      <c r="HP21" s="209">
        <f t="shared" si="109"/>
        <v>8</v>
      </c>
      <c r="HQ21" s="209" t="str">
        <f t="shared" si="110"/>
        <v>-</v>
      </c>
      <c r="HR21" s="501">
        <f t="shared" si="111"/>
        <v>8</v>
      </c>
      <c r="HS21" s="209">
        <f t="shared" si="112"/>
        <v>8</v>
      </c>
      <c r="HT21" s="357">
        <v>8</v>
      </c>
      <c r="HU21" s="210">
        <v>4</v>
      </c>
      <c r="HV21" s="210"/>
      <c r="HW21" s="211">
        <f t="shared" si="113"/>
        <v>4</v>
      </c>
      <c r="HX21" s="209">
        <f t="shared" si="114"/>
        <v>6</v>
      </c>
      <c r="HY21" s="209" t="str">
        <f t="shared" si="115"/>
        <v>-</v>
      </c>
      <c r="HZ21" s="501">
        <f t="shared" si="116"/>
        <v>6</v>
      </c>
      <c r="IA21" s="209">
        <f t="shared" si="117"/>
        <v>6</v>
      </c>
      <c r="IB21" s="493">
        <v>7</v>
      </c>
      <c r="IC21" s="439">
        <v>7</v>
      </c>
      <c r="ID21" s="439">
        <v>7</v>
      </c>
      <c r="IE21" s="510">
        <v>9</v>
      </c>
      <c r="IF21" s="444">
        <f t="shared" si="118"/>
        <v>7.5</v>
      </c>
      <c r="IG21" s="445" t="str">
        <f t="shared" si="119"/>
        <v>Khá</v>
      </c>
      <c r="IH21" s="446">
        <f t="shared" si="120"/>
        <v>7</v>
      </c>
      <c r="II21" s="442" t="str">
        <f t="shared" si="121"/>
        <v>Khá</v>
      </c>
      <c r="IJ21" s="267">
        <f t="shared" si="122"/>
        <v>7.2</v>
      </c>
      <c r="IK21" s="506" t="str">
        <f t="shared" si="123"/>
        <v>Khá</v>
      </c>
      <c r="IL21" s="439">
        <v>7</v>
      </c>
      <c r="IM21" s="439">
        <v>7</v>
      </c>
      <c r="IN21" s="439">
        <v>6</v>
      </c>
      <c r="IO21" s="440">
        <f>ROUND(SUM(IL21:IN21)/3,1)</f>
        <v>6.7</v>
      </c>
      <c r="IP21" s="267">
        <f t="shared" si="124"/>
        <v>7</v>
      </c>
      <c r="IQ21" s="442" t="str">
        <f t="shared" si="125"/>
        <v>Khá</v>
      </c>
      <c r="IR21" s="590"/>
    </row>
    <row r="22" spans="1:252" s="147" customFormat="1" ht="26.25" customHeight="1">
      <c r="A22" s="277">
        <f t="shared" si="147"/>
        <v>18</v>
      </c>
      <c r="B22" s="135" t="s">
        <v>217</v>
      </c>
      <c r="C22" s="136" t="s">
        <v>218</v>
      </c>
      <c r="D22" s="137" t="s">
        <v>219</v>
      </c>
      <c r="E22" s="171">
        <v>6.4</v>
      </c>
      <c r="F22" s="168">
        <v>0</v>
      </c>
      <c r="G22" s="168">
        <v>2</v>
      </c>
      <c r="H22" s="169" t="str">
        <f t="shared" si="126"/>
        <v>0/2</v>
      </c>
      <c r="I22" s="171">
        <f t="shared" si="127"/>
        <v>3.2</v>
      </c>
      <c r="J22" s="171">
        <f t="shared" si="128"/>
        <v>4.2</v>
      </c>
      <c r="K22" s="372">
        <v>6.4</v>
      </c>
      <c r="L22" s="348" t="s">
        <v>328</v>
      </c>
      <c r="M22" s="209">
        <v>4.5</v>
      </c>
      <c r="N22" s="210">
        <v>8</v>
      </c>
      <c r="O22" s="210"/>
      <c r="P22" s="211">
        <f t="shared" si="0"/>
        <v>8</v>
      </c>
      <c r="Q22" s="209">
        <f t="shared" si="1"/>
        <v>6.3</v>
      </c>
      <c r="R22" s="209" t="str">
        <f t="shared" si="2"/>
        <v>-</v>
      </c>
      <c r="S22" s="348">
        <f t="shared" si="3"/>
        <v>6.3</v>
      </c>
      <c r="T22" s="209">
        <f t="shared" si="4"/>
        <v>6.3</v>
      </c>
      <c r="U22" s="209">
        <v>6.3</v>
      </c>
      <c r="V22" s="210">
        <v>5</v>
      </c>
      <c r="W22" s="210"/>
      <c r="X22" s="211">
        <f t="shared" si="5"/>
        <v>5</v>
      </c>
      <c r="Y22" s="209">
        <f t="shared" si="6"/>
        <v>5.7</v>
      </c>
      <c r="Z22" s="209" t="str">
        <f t="shared" si="7"/>
        <v>-</v>
      </c>
      <c r="AA22" s="348">
        <f t="shared" si="8"/>
        <v>5.7</v>
      </c>
      <c r="AB22" s="209">
        <f t="shared" si="9"/>
        <v>5.7</v>
      </c>
      <c r="AC22" s="218"/>
      <c r="AD22" s="219"/>
      <c r="AE22" s="219"/>
      <c r="AF22" s="220"/>
      <c r="AG22" s="218"/>
      <c r="AH22" s="218"/>
      <c r="AI22" s="285">
        <v>6</v>
      </c>
      <c r="AJ22" s="348" t="s">
        <v>414</v>
      </c>
      <c r="AK22" s="209">
        <v>4</v>
      </c>
      <c r="AL22" s="210">
        <v>9</v>
      </c>
      <c r="AM22" s="210"/>
      <c r="AN22" s="211">
        <f t="shared" si="15"/>
        <v>9</v>
      </c>
      <c r="AO22" s="209">
        <f t="shared" si="16"/>
        <v>6.5</v>
      </c>
      <c r="AP22" s="209" t="str">
        <f t="shared" si="17"/>
        <v>-</v>
      </c>
      <c r="AQ22" s="348">
        <f t="shared" si="18"/>
        <v>6.5</v>
      </c>
      <c r="AR22" s="209">
        <f t="shared" si="19"/>
        <v>6.5</v>
      </c>
      <c r="AS22" s="209">
        <v>4</v>
      </c>
      <c r="AT22" s="210">
        <v>3</v>
      </c>
      <c r="AU22" s="210">
        <v>5</v>
      </c>
      <c r="AV22" s="211" t="str">
        <f t="shared" si="20"/>
        <v>3/5</v>
      </c>
      <c r="AW22" s="209">
        <f t="shared" si="21"/>
        <v>3.5</v>
      </c>
      <c r="AX22" s="209">
        <f t="shared" si="22"/>
        <v>4.5</v>
      </c>
      <c r="AY22" s="348">
        <v>6.4</v>
      </c>
      <c r="AZ22" s="348" t="s">
        <v>272</v>
      </c>
      <c r="BA22" s="215">
        <v>6</v>
      </c>
      <c r="BB22" s="225">
        <f t="shared" si="25"/>
        <v>6.2</v>
      </c>
      <c r="BC22" s="226" t="str">
        <f t="shared" si="26"/>
        <v>TBK</v>
      </c>
      <c r="BD22" s="209">
        <v>7.3</v>
      </c>
      <c r="BE22" s="210">
        <v>4</v>
      </c>
      <c r="BF22" s="210"/>
      <c r="BG22" s="211">
        <f t="shared" si="27"/>
        <v>4</v>
      </c>
      <c r="BH22" s="209">
        <f t="shared" si="28"/>
        <v>5.7</v>
      </c>
      <c r="BI22" s="209" t="str">
        <f t="shared" si="29"/>
        <v>-</v>
      </c>
      <c r="BJ22" s="348">
        <f t="shared" si="30"/>
        <v>5.7</v>
      </c>
      <c r="BK22" s="209">
        <f t="shared" si="31"/>
        <v>5.7</v>
      </c>
      <c r="BL22" s="209">
        <v>6</v>
      </c>
      <c r="BM22" s="215">
        <v>5</v>
      </c>
      <c r="BN22" s="215"/>
      <c r="BO22" s="211">
        <f t="shared" si="150"/>
        <v>5</v>
      </c>
      <c r="BP22" s="209">
        <f t="shared" si="151"/>
        <v>5.5</v>
      </c>
      <c r="BQ22" s="209" t="str">
        <f t="shared" si="152"/>
        <v>-</v>
      </c>
      <c r="BR22" s="348">
        <f t="shared" si="153"/>
        <v>5.5</v>
      </c>
      <c r="BS22" s="209">
        <f t="shared" si="154"/>
        <v>5.5</v>
      </c>
      <c r="BT22" s="209"/>
      <c r="BU22" s="209"/>
      <c r="BV22" s="348"/>
      <c r="BW22" s="209"/>
      <c r="BX22" s="209">
        <v>6</v>
      </c>
      <c r="BY22" s="210">
        <v>7</v>
      </c>
      <c r="BZ22" s="210"/>
      <c r="CA22" s="211">
        <f t="shared" si="136"/>
        <v>7</v>
      </c>
      <c r="CB22" s="209">
        <f t="shared" si="137"/>
        <v>6.5</v>
      </c>
      <c r="CC22" s="209" t="str">
        <f t="shared" si="138"/>
        <v>-</v>
      </c>
      <c r="CD22" s="348">
        <f t="shared" si="139"/>
        <v>6.5</v>
      </c>
      <c r="CE22" s="209">
        <f t="shared" si="32"/>
        <v>6.5</v>
      </c>
      <c r="CF22" s="209">
        <v>7</v>
      </c>
      <c r="CG22" s="210">
        <v>6</v>
      </c>
      <c r="CH22" s="210"/>
      <c r="CI22" s="211">
        <f t="shared" si="33"/>
        <v>6</v>
      </c>
      <c r="CJ22" s="209">
        <f t="shared" si="34"/>
        <v>6.5</v>
      </c>
      <c r="CK22" s="209" t="str">
        <f t="shared" si="35"/>
        <v>-</v>
      </c>
      <c r="CL22" s="348">
        <f t="shared" si="36"/>
        <v>6.5</v>
      </c>
      <c r="CM22" s="209">
        <f t="shared" si="37"/>
        <v>6.5</v>
      </c>
      <c r="CN22" s="209">
        <v>5</v>
      </c>
      <c r="CO22" s="210">
        <v>4</v>
      </c>
      <c r="CP22" s="210">
        <v>5</v>
      </c>
      <c r="CQ22" s="211" t="str">
        <f t="shared" si="38"/>
        <v>4/5</v>
      </c>
      <c r="CR22" s="209">
        <f t="shared" si="39"/>
        <v>4.5</v>
      </c>
      <c r="CS22" s="209">
        <f t="shared" si="40"/>
        <v>5</v>
      </c>
      <c r="CT22" s="348">
        <f t="shared" si="41"/>
        <v>5</v>
      </c>
      <c r="CU22" s="209" t="str">
        <f t="shared" si="42"/>
        <v>4.5/5</v>
      </c>
      <c r="CV22" s="209">
        <v>6</v>
      </c>
      <c r="CW22" s="210">
        <v>8</v>
      </c>
      <c r="CX22" s="210"/>
      <c r="CY22" s="211">
        <f t="shared" si="43"/>
        <v>8</v>
      </c>
      <c r="CZ22" s="209">
        <f t="shared" si="44"/>
        <v>7</v>
      </c>
      <c r="DA22" s="209" t="str">
        <f t="shared" si="45"/>
        <v>-</v>
      </c>
      <c r="DB22" s="348">
        <f t="shared" si="46"/>
        <v>7</v>
      </c>
      <c r="DC22" s="209">
        <f t="shared" si="47"/>
        <v>7</v>
      </c>
      <c r="DD22" s="209">
        <v>9</v>
      </c>
      <c r="DE22" s="210">
        <v>3</v>
      </c>
      <c r="DF22" s="210"/>
      <c r="DG22" s="211">
        <f t="shared" si="48"/>
        <v>3</v>
      </c>
      <c r="DH22" s="209">
        <f t="shared" si="49"/>
        <v>6</v>
      </c>
      <c r="DI22" s="209" t="str">
        <f t="shared" si="50"/>
        <v>-</v>
      </c>
      <c r="DJ22" s="348">
        <f t="shared" si="51"/>
        <v>6</v>
      </c>
      <c r="DK22" s="209">
        <f t="shared" si="52"/>
        <v>6</v>
      </c>
      <c r="DL22" s="209">
        <v>6.6</v>
      </c>
      <c r="DM22" s="210">
        <v>9</v>
      </c>
      <c r="DN22" s="210"/>
      <c r="DO22" s="211">
        <f t="shared" si="53"/>
        <v>9</v>
      </c>
      <c r="DP22" s="209">
        <f t="shared" si="54"/>
        <v>7.8</v>
      </c>
      <c r="DQ22" s="209" t="str">
        <f t="shared" si="55"/>
        <v>-</v>
      </c>
      <c r="DR22" s="348">
        <f t="shared" si="56"/>
        <v>7.8</v>
      </c>
      <c r="DS22" s="209">
        <f t="shared" si="57"/>
        <v>7.8</v>
      </c>
      <c r="DT22" s="214">
        <v>6</v>
      </c>
      <c r="DU22" s="214"/>
      <c r="DV22" s="311">
        <f t="shared" si="140"/>
        <v>6</v>
      </c>
      <c r="DW22" s="312">
        <f t="shared" si="141"/>
        <v>6</v>
      </c>
      <c r="DX22" s="215">
        <v>7</v>
      </c>
      <c r="DY22" s="214"/>
      <c r="DZ22" s="311">
        <f t="shared" si="142"/>
        <v>7</v>
      </c>
      <c r="EA22" s="312">
        <f t="shared" si="58"/>
        <v>7</v>
      </c>
      <c r="EB22" s="215">
        <v>7</v>
      </c>
      <c r="EC22" s="215"/>
      <c r="ED22" s="311">
        <f t="shared" si="59"/>
        <v>7</v>
      </c>
      <c r="EE22" s="312">
        <f t="shared" si="60"/>
        <v>7</v>
      </c>
      <c r="EF22" s="311">
        <f t="shared" si="143"/>
        <v>6</v>
      </c>
      <c r="EG22" s="348">
        <f t="shared" si="144"/>
        <v>6.7</v>
      </c>
      <c r="EH22" s="210">
        <v>6</v>
      </c>
      <c r="EI22" s="267">
        <f t="shared" si="145"/>
        <v>6.1</v>
      </c>
      <c r="EJ22" s="207" t="str">
        <f t="shared" si="149"/>
        <v>TBK</v>
      </c>
      <c r="EK22" s="267">
        <f t="shared" si="146"/>
        <v>6.1</v>
      </c>
      <c r="EL22" s="204" t="str">
        <f t="shared" si="149"/>
        <v>TBK</v>
      </c>
      <c r="EM22" s="453">
        <v>5</v>
      </c>
      <c r="EN22" s="454">
        <v>7</v>
      </c>
      <c r="EO22" s="454"/>
      <c r="EP22" s="211">
        <f t="shared" si="62"/>
        <v>7</v>
      </c>
      <c r="EQ22" s="209">
        <f t="shared" si="63"/>
        <v>6</v>
      </c>
      <c r="ER22" s="209" t="str">
        <f t="shared" si="64"/>
        <v>-</v>
      </c>
      <c r="ES22" s="500">
        <f t="shared" si="65"/>
        <v>6</v>
      </c>
      <c r="ET22" s="209">
        <f t="shared" si="66"/>
        <v>6</v>
      </c>
      <c r="EU22" s="468">
        <v>7</v>
      </c>
      <c r="EV22" s="454">
        <v>4</v>
      </c>
      <c r="EW22" s="454"/>
      <c r="EX22" s="211">
        <f t="shared" si="67"/>
        <v>4</v>
      </c>
      <c r="EY22" s="209">
        <f t="shared" si="68"/>
        <v>5.5</v>
      </c>
      <c r="EZ22" s="209" t="str">
        <f t="shared" si="69"/>
        <v>-</v>
      </c>
      <c r="FA22" s="501">
        <f t="shared" si="70"/>
        <v>5.5</v>
      </c>
      <c r="FB22" s="209">
        <f t="shared" si="71"/>
        <v>5.5</v>
      </c>
      <c r="FC22" s="453">
        <v>7.5</v>
      </c>
      <c r="FD22" s="454">
        <v>4</v>
      </c>
      <c r="FE22" s="454"/>
      <c r="FF22" s="211">
        <f t="shared" si="72"/>
        <v>4</v>
      </c>
      <c r="FG22" s="209">
        <f t="shared" si="73"/>
        <v>5.8</v>
      </c>
      <c r="FH22" s="209" t="str">
        <f t="shared" si="74"/>
        <v>-</v>
      </c>
      <c r="FI22" s="501">
        <f t="shared" si="75"/>
        <v>5.8</v>
      </c>
      <c r="FJ22" s="209">
        <f t="shared" si="76"/>
        <v>5.8</v>
      </c>
      <c r="FK22" s="453">
        <v>6.5</v>
      </c>
      <c r="FL22" s="454">
        <v>4</v>
      </c>
      <c r="FM22" s="454"/>
      <c r="FN22" s="211">
        <f t="shared" si="77"/>
        <v>4</v>
      </c>
      <c r="FO22" s="209">
        <f t="shared" si="78"/>
        <v>5.3</v>
      </c>
      <c r="FP22" s="209" t="str">
        <f t="shared" si="79"/>
        <v>-</v>
      </c>
      <c r="FQ22" s="501">
        <f>MAX(FO22:FP22)</f>
        <v>5.3</v>
      </c>
      <c r="FR22" s="209">
        <f t="shared" si="80"/>
        <v>5.3</v>
      </c>
      <c r="FS22" s="468">
        <v>6</v>
      </c>
      <c r="FT22" s="454">
        <v>2</v>
      </c>
      <c r="FU22" s="454">
        <v>4</v>
      </c>
      <c r="FV22" s="211" t="str">
        <f t="shared" si="81"/>
        <v>2/4</v>
      </c>
      <c r="FW22" s="209">
        <f t="shared" si="82"/>
        <v>4</v>
      </c>
      <c r="FX22" s="209">
        <f t="shared" si="83"/>
        <v>5</v>
      </c>
      <c r="FY22" s="501">
        <f t="shared" si="84"/>
        <v>5</v>
      </c>
      <c r="FZ22" s="209" t="str">
        <f t="shared" si="85"/>
        <v>4/5</v>
      </c>
      <c r="GA22" s="453">
        <v>5.5</v>
      </c>
      <c r="GB22" s="454">
        <v>2</v>
      </c>
      <c r="GC22" s="454">
        <v>2</v>
      </c>
      <c r="GD22" s="211" t="str">
        <f t="shared" si="86"/>
        <v>2/2</v>
      </c>
      <c r="GE22" s="209">
        <f t="shared" si="87"/>
        <v>3.8</v>
      </c>
      <c r="GF22" s="209">
        <f t="shared" si="88"/>
        <v>3.8</v>
      </c>
      <c r="GG22" s="501">
        <v>6</v>
      </c>
      <c r="GH22" s="348" t="s">
        <v>468</v>
      </c>
      <c r="GI22" s="439">
        <v>5</v>
      </c>
      <c r="GJ22" s="439">
        <v>5</v>
      </c>
      <c r="GK22" s="440">
        <v>7.8</v>
      </c>
      <c r="GL22" s="446">
        <f t="shared" si="91"/>
        <v>6</v>
      </c>
      <c r="GM22" s="502" t="str">
        <f t="shared" si="92"/>
        <v>TBK</v>
      </c>
      <c r="GN22" s="453">
        <v>7</v>
      </c>
      <c r="GO22" s="454">
        <v>6</v>
      </c>
      <c r="GP22" s="454"/>
      <c r="GQ22" s="211">
        <f t="shared" si="93"/>
        <v>6</v>
      </c>
      <c r="GR22" s="209">
        <f t="shared" si="94"/>
        <v>6.5</v>
      </c>
      <c r="GS22" s="209" t="str">
        <f t="shared" si="95"/>
        <v>-</v>
      </c>
      <c r="GT22" s="501">
        <f t="shared" si="96"/>
        <v>6.5</v>
      </c>
      <c r="GU22" s="209">
        <f t="shared" si="97"/>
        <v>6.5</v>
      </c>
      <c r="GV22" s="453">
        <v>5</v>
      </c>
      <c r="GW22" s="454">
        <v>3</v>
      </c>
      <c r="GX22" s="454">
        <v>5</v>
      </c>
      <c r="GY22" s="211" t="str">
        <f t="shared" si="98"/>
        <v>3/5</v>
      </c>
      <c r="GZ22" s="209">
        <f t="shared" si="99"/>
        <v>4</v>
      </c>
      <c r="HA22" s="209">
        <f t="shared" si="100"/>
        <v>5</v>
      </c>
      <c r="HB22" s="501">
        <f t="shared" si="101"/>
        <v>5</v>
      </c>
      <c r="HC22" s="209" t="str">
        <f t="shared" si="102"/>
        <v>4/5</v>
      </c>
      <c r="HD22" s="453">
        <v>7</v>
      </c>
      <c r="HE22" s="454">
        <v>5</v>
      </c>
      <c r="HF22" s="454"/>
      <c r="HG22" s="211">
        <f t="shared" si="103"/>
        <v>5</v>
      </c>
      <c r="HH22" s="209">
        <f t="shared" si="104"/>
        <v>6</v>
      </c>
      <c r="HI22" s="209" t="str">
        <f t="shared" si="105"/>
        <v>-</v>
      </c>
      <c r="HJ22" s="501">
        <f t="shared" si="106"/>
        <v>6</v>
      </c>
      <c r="HK22" s="209">
        <f t="shared" si="107"/>
        <v>6</v>
      </c>
      <c r="HL22" s="453">
        <v>7.5</v>
      </c>
      <c r="HM22" s="454">
        <v>8</v>
      </c>
      <c r="HN22" s="454"/>
      <c r="HO22" s="211">
        <f t="shared" si="108"/>
        <v>8</v>
      </c>
      <c r="HP22" s="209">
        <f t="shared" si="109"/>
        <v>7.8</v>
      </c>
      <c r="HQ22" s="209" t="str">
        <f t="shared" si="110"/>
        <v>-</v>
      </c>
      <c r="HR22" s="501">
        <f t="shared" si="111"/>
        <v>7.8</v>
      </c>
      <c r="HS22" s="209">
        <f t="shared" si="112"/>
        <v>7.8</v>
      </c>
      <c r="HT22" s="453">
        <v>8</v>
      </c>
      <c r="HU22" s="454">
        <v>5</v>
      </c>
      <c r="HV22" s="454"/>
      <c r="HW22" s="211">
        <f t="shared" si="113"/>
        <v>5</v>
      </c>
      <c r="HX22" s="209">
        <f t="shared" si="114"/>
        <v>6.5</v>
      </c>
      <c r="HY22" s="209" t="str">
        <f t="shared" si="115"/>
        <v>-</v>
      </c>
      <c r="HZ22" s="501">
        <f t="shared" si="116"/>
        <v>6.5</v>
      </c>
      <c r="IA22" s="209">
        <f t="shared" si="117"/>
        <v>6.5</v>
      </c>
      <c r="IB22" s="493">
        <v>6</v>
      </c>
      <c r="IC22" s="439">
        <v>8</v>
      </c>
      <c r="ID22" s="439">
        <v>8</v>
      </c>
      <c r="IE22" s="510">
        <v>7.1</v>
      </c>
      <c r="IF22" s="444">
        <f t="shared" si="118"/>
        <v>6.8</v>
      </c>
      <c r="IG22" s="445" t="str">
        <f t="shared" si="119"/>
        <v>TBK</v>
      </c>
      <c r="IH22" s="446">
        <f t="shared" si="120"/>
        <v>6.4</v>
      </c>
      <c r="II22" s="442" t="str">
        <f t="shared" si="121"/>
        <v>TBK</v>
      </c>
      <c r="IJ22" s="267">
        <f t="shared" si="122"/>
        <v>6.2</v>
      </c>
      <c r="IK22" s="506" t="str">
        <f t="shared" si="123"/>
        <v>TBK</v>
      </c>
      <c r="IL22" s="439">
        <v>7.5</v>
      </c>
      <c r="IM22" s="439">
        <v>7</v>
      </c>
      <c r="IN22" s="439">
        <v>6</v>
      </c>
      <c r="IO22" s="440">
        <f>ROUND(SUM(IL22:IN22)/3,1)</f>
        <v>6.8</v>
      </c>
      <c r="IP22" s="267">
        <f t="shared" si="124"/>
        <v>6.5</v>
      </c>
      <c r="IQ22" s="442" t="str">
        <f t="shared" si="125"/>
        <v>TBK</v>
      </c>
      <c r="IR22" s="590"/>
    </row>
    <row r="23" spans="1:252" s="147" customFormat="1" ht="26.25" customHeight="1">
      <c r="A23" s="277">
        <f t="shared" si="147"/>
        <v>19</v>
      </c>
      <c r="B23" s="135" t="s">
        <v>260</v>
      </c>
      <c r="C23" s="136" t="s">
        <v>258</v>
      </c>
      <c r="D23" s="137" t="s">
        <v>259</v>
      </c>
      <c r="E23" s="171">
        <v>5.6</v>
      </c>
      <c r="F23" s="168">
        <v>4</v>
      </c>
      <c r="G23" s="168">
        <v>1</v>
      </c>
      <c r="H23" s="169" t="str">
        <f>IF(ISBLANK(G23),F23,F23&amp;"/"&amp;G23)</f>
        <v>4/1</v>
      </c>
      <c r="I23" s="171">
        <f>ROUND((E23+F23)/2,1)</f>
        <v>4.8</v>
      </c>
      <c r="J23" s="171">
        <f>IF(ISNUMBER(G23),ROUND((E23+G23)/2,1),"-")</f>
        <v>3.3</v>
      </c>
      <c r="K23" s="372">
        <v>6.9</v>
      </c>
      <c r="L23" s="348" t="s">
        <v>329</v>
      </c>
      <c r="M23" s="209">
        <v>6.5</v>
      </c>
      <c r="N23" s="210">
        <v>5</v>
      </c>
      <c r="O23" s="210"/>
      <c r="P23" s="211">
        <f>IF(ISBLANK(O23),N23,N23&amp;"/"&amp;O23)</f>
        <v>5</v>
      </c>
      <c r="Q23" s="209">
        <f>ROUND((M23+N23)/2,1)</f>
        <v>5.8</v>
      </c>
      <c r="R23" s="209" t="str">
        <f>IF(ISNUMBER(O23),ROUND((M23+O23)/2,1),"-")</f>
        <v>-</v>
      </c>
      <c r="S23" s="348">
        <f>MAX(Q23:R23)</f>
        <v>5.8</v>
      </c>
      <c r="T23" s="209">
        <f>IF(Q23&gt;=5,Q23,IF(R23&gt;=5,Q23&amp;"/"&amp;R23,Q23&amp;"/"&amp;R23))</f>
        <v>5.8</v>
      </c>
      <c r="U23" s="209">
        <v>7.3</v>
      </c>
      <c r="V23" s="210">
        <v>3</v>
      </c>
      <c r="W23" s="210"/>
      <c r="X23" s="211">
        <f>IF(ISBLANK(W23),V23,V23&amp;"/"&amp;W23)</f>
        <v>3</v>
      </c>
      <c r="Y23" s="209">
        <f>ROUND((U23+V23)/2,1)</f>
        <v>5.2</v>
      </c>
      <c r="Z23" s="209" t="str">
        <f>IF(ISNUMBER(W23),ROUND((U23+W23)/2,1),"-")</f>
        <v>-</v>
      </c>
      <c r="AA23" s="348">
        <f>MAX(Y23:Z23)</f>
        <v>5.2</v>
      </c>
      <c r="AB23" s="209">
        <f>IF(Y23&gt;=5,Y23,IF(Z23&gt;=5,Y23&amp;"/"&amp;Z23,Y23&amp;"/"&amp;Z23))</f>
        <v>5.2</v>
      </c>
      <c r="AC23" s="209">
        <v>5.7</v>
      </c>
      <c r="AD23" s="210">
        <v>7</v>
      </c>
      <c r="AE23" s="210"/>
      <c r="AF23" s="211">
        <f>IF(ISBLANK(AE23),AD23,AD23&amp;"/"&amp;AE23)</f>
        <v>7</v>
      </c>
      <c r="AG23" s="209">
        <f>ROUND((AC23+AD23)/2,1)</f>
        <v>6.4</v>
      </c>
      <c r="AH23" s="209" t="str">
        <f>IF(ISNUMBER(AE23),ROUND((AC23+AE23)/2,1),"-")</f>
        <v>-</v>
      </c>
      <c r="AI23" s="348">
        <f>MAX(AG23:AH23)</f>
        <v>6.4</v>
      </c>
      <c r="AJ23" s="209">
        <f>IF(AG23&gt;=5,AG23,IF(AH23&gt;=5,AG23&amp;"/"&amp;AH23,AG23&amp;"/"&amp;AH23))</f>
        <v>6.4</v>
      </c>
      <c r="AK23" s="209">
        <v>4</v>
      </c>
      <c r="AL23" s="210">
        <v>9</v>
      </c>
      <c r="AM23" s="210"/>
      <c r="AN23" s="211">
        <f>IF(ISBLANK(AM23),AL23,AL23&amp;"/"&amp;AM23)</f>
        <v>9</v>
      </c>
      <c r="AO23" s="209">
        <f>ROUND((AK23+AL23)/2,1)</f>
        <v>6.5</v>
      </c>
      <c r="AP23" s="209" t="str">
        <f>IF(ISNUMBER(AM23),ROUND((AK23+AM23)/2,1),"-")</f>
        <v>-</v>
      </c>
      <c r="AQ23" s="348">
        <f>MAX(AO23:AP23)</f>
        <v>6.5</v>
      </c>
      <c r="AR23" s="209">
        <f>IF(AO23&gt;=5,AO23,IF(AP23&gt;=5,AO23&amp;"/"&amp;AP23,AO23&amp;"/"&amp;AP23))</f>
        <v>6.5</v>
      </c>
      <c r="AS23" s="209">
        <v>5.3</v>
      </c>
      <c r="AT23" s="210">
        <v>7</v>
      </c>
      <c r="AU23" s="210"/>
      <c r="AV23" s="211">
        <f>IF(ISBLANK(AU23),AT23,AT23&amp;"/"&amp;AU23)</f>
        <v>7</v>
      </c>
      <c r="AW23" s="209">
        <f>ROUND((AS23+AT23)/2,1)</f>
        <v>6.2</v>
      </c>
      <c r="AX23" s="209" t="str">
        <f>IF(ISNUMBER(AU23),ROUND((AS23+AU23)/2,1),"-")</f>
        <v>-</v>
      </c>
      <c r="AY23" s="348">
        <f>MAX(AW23:AX23)</f>
        <v>6.2</v>
      </c>
      <c r="AZ23" s="209">
        <f>IF(AW23&gt;=5,AW23,IF(AX23&gt;=5,AW23&amp;"/"&amp;AX23,AW23&amp;"/"&amp;AX23))</f>
        <v>6.2</v>
      </c>
      <c r="BA23" s="215">
        <v>6</v>
      </c>
      <c r="BB23" s="225">
        <f t="shared" si="25"/>
        <v>6.2</v>
      </c>
      <c r="BC23" s="226" t="str">
        <f t="shared" si="26"/>
        <v>TBK</v>
      </c>
      <c r="BD23" s="209">
        <v>7</v>
      </c>
      <c r="BE23" s="210">
        <v>7</v>
      </c>
      <c r="BF23" s="210"/>
      <c r="BG23" s="211">
        <f>IF(ISBLANK(BF23),BE23,BE23&amp;"/"&amp;BF23)</f>
        <v>7</v>
      </c>
      <c r="BH23" s="209">
        <f>ROUND((BD23+BE23)/2,1)</f>
        <v>7</v>
      </c>
      <c r="BI23" s="209" t="str">
        <f>IF(ISNUMBER(BF23),ROUND((BD23+BF23)/2,1),"-")</f>
        <v>-</v>
      </c>
      <c r="BJ23" s="348">
        <f>MAX(BH23:BI23)</f>
        <v>7</v>
      </c>
      <c r="BK23" s="209">
        <f>IF(BH23&gt;=5,BH23,IF(BI23&gt;=5,BH23&amp;"/"&amp;BI23,BH23&amp;"/"&amp;BI23))</f>
        <v>7</v>
      </c>
      <c r="BL23" s="209">
        <v>6.5</v>
      </c>
      <c r="BM23" s="215">
        <v>6</v>
      </c>
      <c r="BN23" s="215"/>
      <c r="BO23" s="211">
        <f t="shared" si="150"/>
        <v>6</v>
      </c>
      <c r="BP23" s="209">
        <f t="shared" si="151"/>
        <v>6.3</v>
      </c>
      <c r="BQ23" s="209" t="str">
        <f t="shared" si="152"/>
        <v>-</v>
      </c>
      <c r="BR23" s="348">
        <f t="shared" si="153"/>
        <v>6.3</v>
      </c>
      <c r="BS23" s="209">
        <f t="shared" si="154"/>
        <v>6.3</v>
      </c>
      <c r="BT23" s="209"/>
      <c r="BU23" s="209"/>
      <c r="BV23" s="348"/>
      <c r="BW23" s="209"/>
      <c r="BX23" s="209">
        <v>5</v>
      </c>
      <c r="BY23" s="210">
        <v>7</v>
      </c>
      <c r="BZ23" s="210"/>
      <c r="CA23" s="211">
        <f t="shared" si="136"/>
        <v>7</v>
      </c>
      <c r="CB23" s="209">
        <f t="shared" si="137"/>
        <v>6</v>
      </c>
      <c r="CC23" s="209" t="str">
        <f t="shared" si="138"/>
        <v>-</v>
      </c>
      <c r="CD23" s="348">
        <f t="shared" si="139"/>
        <v>6</v>
      </c>
      <c r="CE23" s="209">
        <f>IF(CB23&gt;=5,CB23,IF(CC23&gt;=5,CB23&amp;"/"&amp;CC23,CB23&amp;"/"&amp;CC23))</f>
        <v>6</v>
      </c>
      <c r="CF23" s="209">
        <v>7</v>
      </c>
      <c r="CG23" s="210">
        <v>5</v>
      </c>
      <c r="CH23" s="210"/>
      <c r="CI23" s="211">
        <f>IF(ISBLANK(CH23),CG23,CG23&amp;"/"&amp;CH23)</f>
        <v>5</v>
      </c>
      <c r="CJ23" s="209">
        <f>ROUND((CF23+CG23)/2,1)</f>
        <v>6</v>
      </c>
      <c r="CK23" s="209" t="str">
        <f>IF(ISNUMBER(CH23),ROUND((CF23+CH23)/2,1),"-")</f>
        <v>-</v>
      </c>
      <c r="CL23" s="348">
        <f>MAX(CJ23:CK23)</f>
        <v>6</v>
      </c>
      <c r="CM23" s="209">
        <f>IF(CJ23&gt;=5,CJ23,IF(CK23&gt;=5,CJ23&amp;"/"&amp;CK23,CJ23&amp;"/"&amp;CK23))</f>
        <v>6</v>
      </c>
      <c r="CN23" s="209">
        <v>5.6</v>
      </c>
      <c r="CO23" s="210">
        <v>4</v>
      </c>
      <c r="CP23" s="210">
        <v>6</v>
      </c>
      <c r="CQ23" s="211" t="str">
        <f>IF(ISBLANK(CP23),CO23,CO23&amp;"/"&amp;CP23)</f>
        <v>4/6</v>
      </c>
      <c r="CR23" s="209">
        <f>ROUND((CN23+CO23)/2,1)</f>
        <v>4.8</v>
      </c>
      <c r="CS23" s="209">
        <f>IF(ISNUMBER(CP23),ROUND((CN23+CP23)/2,1),"-")</f>
        <v>5.8</v>
      </c>
      <c r="CT23" s="348">
        <f>MAX(CR23:CS23)</f>
        <v>5.8</v>
      </c>
      <c r="CU23" s="209" t="str">
        <f>IF(CR23&gt;=5,CR23,IF(CS23&gt;=5,CR23&amp;"/"&amp;CS23,CR23&amp;"/"&amp;CS23))</f>
        <v>4.8/5.8</v>
      </c>
      <c r="CV23" s="209">
        <v>7</v>
      </c>
      <c r="CW23" s="210">
        <v>4</v>
      </c>
      <c r="CX23" s="210"/>
      <c r="CY23" s="211">
        <f>IF(ISBLANK(CX23),CW23,CW23&amp;"/"&amp;CX23)</f>
        <v>4</v>
      </c>
      <c r="CZ23" s="209">
        <f>ROUND((CV23+CW23)/2,1)</f>
        <v>5.5</v>
      </c>
      <c r="DA23" s="209" t="str">
        <f>IF(ISNUMBER(CX23),ROUND((CV23+CX23)/2,1),"-")</f>
        <v>-</v>
      </c>
      <c r="DB23" s="348">
        <f>MAX(CZ23:DA23)</f>
        <v>5.5</v>
      </c>
      <c r="DC23" s="209">
        <f>IF(CZ23&gt;=5,CZ23,IF(DA23&gt;=5,CZ23&amp;"/"&amp;DA23,CZ23&amp;"/"&amp;DA23))</f>
        <v>5.5</v>
      </c>
      <c r="DD23" s="209">
        <v>8</v>
      </c>
      <c r="DE23" s="210">
        <v>1</v>
      </c>
      <c r="DF23" s="210">
        <v>3</v>
      </c>
      <c r="DG23" s="211" t="str">
        <f>IF(ISBLANK(DF23),DE23,DE23&amp;"/"&amp;DF23)</f>
        <v>1/3</v>
      </c>
      <c r="DH23" s="209">
        <f>ROUND((DD23+DE23)/2,1)</f>
        <v>4.5</v>
      </c>
      <c r="DI23" s="209">
        <f>IF(ISNUMBER(DF23),ROUND((DD23+DF23)/2,1),"-")</f>
        <v>5.5</v>
      </c>
      <c r="DJ23" s="348">
        <f>MAX(DH23:DI23)</f>
        <v>5.5</v>
      </c>
      <c r="DK23" s="209" t="str">
        <f>IF(DH23&gt;=5,DH23,IF(DI23&gt;=5,DH23&amp;"/"&amp;DI23,DH23&amp;"/"&amp;DI23))</f>
        <v>4.5/5.5</v>
      </c>
      <c r="DL23" s="209">
        <v>7.2</v>
      </c>
      <c r="DM23" s="210">
        <v>8</v>
      </c>
      <c r="DN23" s="210"/>
      <c r="DO23" s="211">
        <f>IF(ISBLANK(DN23),DM23,DM23&amp;"/"&amp;DN23)</f>
        <v>8</v>
      </c>
      <c r="DP23" s="209">
        <f>ROUND((DL23+DM23)/2,1)</f>
        <v>7.6</v>
      </c>
      <c r="DQ23" s="209" t="str">
        <f>IF(ISNUMBER(DN23),ROUND((DL23+DN23)/2,1),"-")</f>
        <v>-</v>
      </c>
      <c r="DR23" s="348">
        <f>MAX(DP23:DQ23)</f>
        <v>7.6</v>
      </c>
      <c r="DS23" s="209">
        <f>IF(DP23&gt;=5,DP23,IF(DQ23&gt;=5,DP23&amp;"/"&amp;DQ23,DP23&amp;"/"&amp;DQ23))</f>
        <v>7.6</v>
      </c>
      <c r="DT23" s="214">
        <v>2</v>
      </c>
      <c r="DU23" s="214">
        <v>6</v>
      </c>
      <c r="DV23" s="311">
        <f t="shared" si="140"/>
        <v>6</v>
      </c>
      <c r="DW23" s="312" t="str">
        <f t="shared" si="141"/>
        <v>2/6</v>
      </c>
      <c r="DX23" s="215">
        <v>7</v>
      </c>
      <c r="DY23" s="214"/>
      <c r="DZ23" s="311">
        <f t="shared" si="142"/>
        <v>7</v>
      </c>
      <c r="EA23" s="312">
        <f t="shared" si="58"/>
        <v>7</v>
      </c>
      <c r="EB23" s="215">
        <v>7</v>
      </c>
      <c r="EC23" s="215"/>
      <c r="ED23" s="311">
        <f t="shared" si="59"/>
        <v>7</v>
      </c>
      <c r="EE23" s="312">
        <f t="shared" si="60"/>
        <v>7</v>
      </c>
      <c r="EF23" s="311">
        <f t="shared" si="143"/>
        <v>6</v>
      </c>
      <c r="EG23" s="348">
        <f t="shared" si="144"/>
        <v>6.7</v>
      </c>
      <c r="EH23" s="210">
        <v>7</v>
      </c>
      <c r="EI23" s="267">
        <f t="shared" si="145"/>
        <v>6.2</v>
      </c>
      <c r="EJ23" s="207" t="str">
        <f t="shared" si="149"/>
        <v>TBK</v>
      </c>
      <c r="EK23" s="267">
        <f>ROUND((BB23*$BB$3+EI23*$EI$3)/$EK$3,1)</f>
        <v>6.2</v>
      </c>
      <c r="EL23" s="204" t="str">
        <f t="shared" si="149"/>
        <v>TBK</v>
      </c>
      <c r="EM23" s="357">
        <v>6</v>
      </c>
      <c r="EN23" s="210">
        <v>5</v>
      </c>
      <c r="EO23" s="210"/>
      <c r="EP23" s="211">
        <f>IF(ISBLANK(EO23),EN23,EN23&amp;"/"&amp;EO23)</f>
        <v>5</v>
      </c>
      <c r="EQ23" s="209">
        <f>ROUND((EM23+EN23)/2,1)</f>
        <v>5.5</v>
      </c>
      <c r="ER23" s="209" t="str">
        <f>IF(ISNUMBER(EO23),ROUND((EM23+EO23)/2,1),"-")</f>
        <v>-</v>
      </c>
      <c r="ES23" s="504">
        <f>MAX(EQ23:ER23)</f>
        <v>5.5</v>
      </c>
      <c r="ET23" s="209">
        <f>IF(EQ23&gt;=5,EQ23,IF(ER23&gt;=5,EQ23&amp;"/"&amp;ER23,EQ23&amp;"/"&amp;ER23))</f>
        <v>5.5</v>
      </c>
      <c r="EU23" s="467">
        <v>7.33</v>
      </c>
      <c r="EV23" s="210">
        <v>6</v>
      </c>
      <c r="EW23" s="210"/>
      <c r="EX23" s="211">
        <f>IF(ISBLANK(EW23),EV23,EV23&amp;"/"&amp;EW23)</f>
        <v>6</v>
      </c>
      <c r="EY23" s="209">
        <f>ROUND((EU23+EV23)/2,1)</f>
        <v>6.7</v>
      </c>
      <c r="EZ23" s="209" t="str">
        <f>IF(ISNUMBER(EW23),ROUND((EU23+EW23)/2,1),"-")</f>
        <v>-</v>
      </c>
      <c r="FA23" s="348">
        <f>MAX(EY23:EZ23)</f>
        <v>6.7</v>
      </c>
      <c r="FB23" s="209">
        <f>IF(EY23&gt;=5,EY23,IF(EZ23&gt;=5,EY23&amp;"/"&amp;EZ23,EY23&amp;"/"&amp;EZ23))</f>
        <v>6.7</v>
      </c>
      <c r="FC23" s="357">
        <v>7.5</v>
      </c>
      <c r="FD23" s="210">
        <v>5</v>
      </c>
      <c r="FE23" s="210"/>
      <c r="FF23" s="211">
        <f>IF(ISBLANK(FE23),FD23,FD23&amp;"/"&amp;FE23)</f>
        <v>5</v>
      </c>
      <c r="FG23" s="209">
        <f>ROUND((FC23+FD23)/2,1)</f>
        <v>6.3</v>
      </c>
      <c r="FH23" s="209" t="str">
        <f>IF(ISNUMBER(FE23),ROUND((FC23+FE23)/2,1),"-")</f>
        <v>-</v>
      </c>
      <c r="FI23" s="348">
        <f>MAX(FG23:FH23)</f>
        <v>6.3</v>
      </c>
      <c r="FJ23" s="209">
        <f>IF(FG23&gt;=5,FG23,IF(FH23&gt;=5,FG23&amp;"/"&amp;FH23,FG23&amp;"/"&amp;FH23))</f>
        <v>6.3</v>
      </c>
      <c r="FK23" s="357">
        <v>6</v>
      </c>
      <c r="FL23" s="210">
        <v>5</v>
      </c>
      <c r="FM23" s="210"/>
      <c r="FN23" s="211">
        <f>IF(ISBLANK(FM23),FL23,FL23&amp;"/"&amp;FM23)</f>
        <v>5</v>
      </c>
      <c r="FO23" s="209">
        <f>ROUND((FK23+FL23)/2,1)</f>
        <v>5.5</v>
      </c>
      <c r="FP23" s="209" t="str">
        <f>IF(ISNUMBER(FM23),ROUND((FK23+FM23)/2,1),"-")</f>
        <v>-</v>
      </c>
      <c r="FQ23" s="348">
        <f>MAX(FO23:FP23)</f>
        <v>5.5</v>
      </c>
      <c r="FR23" s="209">
        <f>IF(FO23&gt;=5,FO23,IF(FP23&gt;=5,FO23&amp;"/"&amp;FP23,FO23&amp;"/"&amp;FP23))</f>
        <v>5.5</v>
      </c>
      <c r="FS23" s="467">
        <v>6.67</v>
      </c>
      <c r="FT23" s="210">
        <v>4</v>
      </c>
      <c r="FU23" s="210"/>
      <c r="FV23" s="211">
        <f>IF(ISBLANK(FU23),FT23,FT23&amp;"/"&amp;FU23)</f>
        <v>4</v>
      </c>
      <c r="FW23" s="209">
        <f>ROUND((FS23+FT23)/2,1)</f>
        <v>5.3</v>
      </c>
      <c r="FX23" s="209" t="str">
        <f>IF(ISNUMBER(FU23),ROUND((FS23+FU23)/2,1),"-")</f>
        <v>-</v>
      </c>
      <c r="FY23" s="348">
        <f>MAX(FW23:FX23)</f>
        <v>5.3</v>
      </c>
      <c r="FZ23" s="209">
        <f>IF(FW23&gt;=5,FW23,IF(FX23&gt;=5,FW23&amp;"/"&amp;FX23,FW23&amp;"/"&amp;FX23))</f>
        <v>5.3</v>
      </c>
      <c r="GA23" s="357">
        <v>6</v>
      </c>
      <c r="GB23" s="210">
        <v>1</v>
      </c>
      <c r="GC23" s="210">
        <v>3</v>
      </c>
      <c r="GD23" s="211" t="str">
        <f>IF(ISBLANK(GC23),GB23,GB23&amp;"/"&amp;GC23)</f>
        <v>1/3</v>
      </c>
      <c r="GE23" s="209">
        <f>ROUND((GA23+GB23)/2,1)</f>
        <v>3.5</v>
      </c>
      <c r="GF23" s="209">
        <f>IF(ISNUMBER(GC23),ROUND((GA23+GC23)/2,1),"-")</f>
        <v>4.5</v>
      </c>
      <c r="GG23" s="348">
        <v>6</v>
      </c>
      <c r="GH23" s="348" t="s">
        <v>467</v>
      </c>
      <c r="GI23" s="439">
        <v>5</v>
      </c>
      <c r="GJ23" s="439">
        <v>6</v>
      </c>
      <c r="GK23" s="440">
        <v>7.8</v>
      </c>
      <c r="GL23" s="267">
        <f>ROUND((ES23*$ES$3+FA23*$FA$3+FI23*$FI$3+FQ23*$FQ$3+FY23*$FY$3+GG23*$GG$3+GI23*$GI$3+GJ23*$GJ$3+GK23*$GK$3)/$GL$3,1)</f>
        <v>6.3</v>
      </c>
      <c r="GM23" s="347" t="str">
        <f t="shared" si="92"/>
        <v>TBK</v>
      </c>
      <c r="GN23" s="357">
        <v>6.5</v>
      </c>
      <c r="GO23" s="210">
        <v>5</v>
      </c>
      <c r="GP23" s="210"/>
      <c r="GQ23" s="211">
        <f>IF(ISBLANK(GP23),GO23,GO23&amp;"/"&amp;GP23)</f>
        <v>5</v>
      </c>
      <c r="GR23" s="209">
        <f>ROUND((GN23+GO23)/2,1)</f>
        <v>5.8</v>
      </c>
      <c r="GS23" s="209" t="str">
        <f>IF(ISNUMBER(GP23),ROUND((GN23+GP23)/2,1),"-")</f>
        <v>-</v>
      </c>
      <c r="GT23" s="348">
        <f>MAX(GR23:GS23)</f>
        <v>5.8</v>
      </c>
      <c r="GU23" s="209">
        <f>IF(GR23&gt;=5,GR23,IF(GS23&gt;=5,GR23&amp;"/"&amp;GS23,GR23&amp;"/"&amp;GS23))</f>
        <v>5.8</v>
      </c>
      <c r="GV23" s="357">
        <v>5.5</v>
      </c>
      <c r="GW23" s="210">
        <v>5</v>
      </c>
      <c r="GX23" s="210"/>
      <c r="GY23" s="211">
        <f>IF(ISBLANK(GX23),GW23,GW23&amp;"/"&amp;GX23)</f>
        <v>5</v>
      </c>
      <c r="GZ23" s="209">
        <f>ROUND((GV23+GW23)/2,1)</f>
        <v>5.3</v>
      </c>
      <c r="HA23" s="209" t="str">
        <f>IF(ISNUMBER(GX23),ROUND((GV23+GX23)/2,1),"-")</f>
        <v>-</v>
      </c>
      <c r="HB23" s="348">
        <f>MAX(GZ23:HA23)</f>
        <v>5.3</v>
      </c>
      <c r="HC23" s="209">
        <f>IF(GZ23&gt;=5,GZ23,IF(HA23&gt;=5,GZ23&amp;"/"&amp;HA23,GZ23&amp;"/"&amp;HA23))</f>
        <v>5.3</v>
      </c>
      <c r="HD23" s="357">
        <v>6.5</v>
      </c>
      <c r="HE23" s="210">
        <v>5</v>
      </c>
      <c r="HF23" s="210"/>
      <c r="HG23" s="211">
        <f>IF(ISBLANK(HF23),HE23,HE23&amp;"/"&amp;HF23)</f>
        <v>5</v>
      </c>
      <c r="HH23" s="209">
        <f>ROUND((HD23+HE23)/2,1)</f>
        <v>5.8</v>
      </c>
      <c r="HI23" s="209" t="str">
        <f>IF(ISNUMBER(HF23),ROUND((HD23+HF23)/2,1),"-")</f>
        <v>-</v>
      </c>
      <c r="HJ23" s="348">
        <f>MAX(HH23:HI23)</f>
        <v>5.8</v>
      </c>
      <c r="HK23" s="209">
        <f>IF(HH23&gt;=5,HH23,IF(HI23&gt;=5,HH23&amp;"/"&amp;HI23,HH23&amp;"/"&amp;HI23))</f>
        <v>5.8</v>
      </c>
      <c r="HL23" s="357">
        <v>6</v>
      </c>
      <c r="HM23" s="210">
        <v>6</v>
      </c>
      <c r="HN23" s="210"/>
      <c r="HO23" s="211">
        <f>IF(ISBLANK(HN23),HM23,HM23&amp;"/"&amp;HN23)</f>
        <v>6</v>
      </c>
      <c r="HP23" s="209">
        <f>ROUND((HL23+HM23)/2,1)</f>
        <v>6</v>
      </c>
      <c r="HQ23" s="209" t="str">
        <f>IF(ISNUMBER(HN23),ROUND((HL23+HN23)/2,1),"-")</f>
        <v>-</v>
      </c>
      <c r="HR23" s="348">
        <f>MAX(HP23:HQ23)</f>
        <v>6</v>
      </c>
      <c r="HS23" s="209">
        <f>IF(HP23&gt;=5,HP23,IF(HQ23&gt;=5,HP23&amp;"/"&amp;HQ23,HP23&amp;"/"&amp;HQ23))</f>
        <v>6</v>
      </c>
      <c r="HT23" s="357">
        <v>7</v>
      </c>
      <c r="HU23" s="210">
        <v>4</v>
      </c>
      <c r="HV23" s="210"/>
      <c r="HW23" s="211">
        <f>IF(ISBLANK(HV23),HU23,HU23&amp;"/"&amp;HV23)</f>
        <v>4</v>
      </c>
      <c r="HX23" s="209">
        <f>ROUND((HT23+HU23)/2,1)</f>
        <v>5.5</v>
      </c>
      <c r="HY23" s="209" t="str">
        <f>IF(ISNUMBER(HV23),ROUND((HT23+HV23)/2,1),"-")</f>
        <v>-</v>
      </c>
      <c r="HZ23" s="348">
        <f>MAX(HX23:HY23)</f>
        <v>5.5</v>
      </c>
      <c r="IA23" s="209">
        <f>IF(HX23&gt;=5,HX23,IF(HY23&gt;=5,HX23&amp;"/"&amp;HY23,HX23&amp;"/"&amp;HY23))</f>
        <v>5.5</v>
      </c>
      <c r="IB23" s="493">
        <v>7</v>
      </c>
      <c r="IC23" s="439">
        <v>7</v>
      </c>
      <c r="ID23" s="439">
        <v>7</v>
      </c>
      <c r="IE23" s="510">
        <v>6.5</v>
      </c>
      <c r="IF23" s="451">
        <f>ROUND((HB23*$HB$3+GT23*$GT$3+HJ23*$HJ$3+HR23*$HR$3+HZ23*$HZ$3+IB23*$IB$3+IC23*$IC$3+ID23*$ID$3+IE23*$IE$3)/$IF$3,1)</f>
        <v>6.1</v>
      </c>
      <c r="IG23" s="452" t="str">
        <f t="shared" si="119"/>
        <v>TBK</v>
      </c>
      <c r="IH23" s="267">
        <f>ROUND((IF23*$IF$3+GL23*$GL$3)/$IH$3,1)</f>
        <v>6.2</v>
      </c>
      <c r="II23" s="450" t="str">
        <f t="shared" si="121"/>
        <v>TBK</v>
      </c>
      <c r="IJ23" s="267">
        <f t="shared" si="122"/>
        <v>6.2</v>
      </c>
      <c r="IK23" s="507" t="str">
        <f t="shared" si="123"/>
        <v>TBK</v>
      </c>
      <c r="IL23" s="439">
        <v>5</v>
      </c>
      <c r="IM23" s="439">
        <v>7</v>
      </c>
      <c r="IN23" s="439">
        <v>6.5</v>
      </c>
      <c r="IO23" s="440">
        <f>ROUND(SUM(IL23:IN23)/3,1)</f>
        <v>6.2</v>
      </c>
      <c r="IP23" s="267">
        <f>ROUND((IJ23+IO23)/2,1)</f>
        <v>6.2</v>
      </c>
      <c r="IQ23" s="442" t="str">
        <f t="shared" si="125"/>
        <v>TBK</v>
      </c>
      <c r="IR23" s="590"/>
    </row>
    <row r="24" spans="1:252" s="16" customFormat="1" ht="26.25" customHeight="1">
      <c r="A24" s="277">
        <f t="shared" si="147"/>
        <v>20</v>
      </c>
      <c r="B24" s="135" t="s">
        <v>224</v>
      </c>
      <c r="C24" s="136" t="s">
        <v>225</v>
      </c>
      <c r="D24" s="137" t="s">
        <v>226</v>
      </c>
      <c r="E24" s="171">
        <v>6.4</v>
      </c>
      <c r="F24" s="168">
        <v>3</v>
      </c>
      <c r="G24" s="168">
        <v>8</v>
      </c>
      <c r="H24" s="169" t="str">
        <f t="shared" si="126"/>
        <v>3/8</v>
      </c>
      <c r="I24" s="171">
        <f t="shared" si="127"/>
        <v>4.7</v>
      </c>
      <c r="J24" s="171">
        <f t="shared" si="128"/>
        <v>7.2</v>
      </c>
      <c r="K24" s="372">
        <f t="shared" si="129"/>
        <v>7.2</v>
      </c>
      <c r="L24" s="209" t="str">
        <f t="shared" si="130"/>
        <v>4.7/7.2</v>
      </c>
      <c r="M24" s="209">
        <v>6</v>
      </c>
      <c r="N24" s="210">
        <v>9</v>
      </c>
      <c r="O24" s="210"/>
      <c r="P24" s="211">
        <f t="shared" si="0"/>
        <v>9</v>
      </c>
      <c r="Q24" s="209">
        <f t="shared" si="1"/>
        <v>7.5</v>
      </c>
      <c r="R24" s="209" t="str">
        <f t="shared" si="2"/>
        <v>-</v>
      </c>
      <c r="S24" s="348">
        <f t="shared" si="3"/>
        <v>7.5</v>
      </c>
      <c r="T24" s="209">
        <f t="shared" si="4"/>
        <v>7.5</v>
      </c>
      <c r="U24" s="209">
        <v>7.7</v>
      </c>
      <c r="V24" s="210">
        <v>2</v>
      </c>
      <c r="W24" s="210">
        <v>8</v>
      </c>
      <c r="X24" s="211" t="str">
        <f t="shared" si="5"/>
        <v>2/8</v>
      </c>
      <c r="Y24" s="209">
        <f t="shared" si="6"/>
        <v>4.9</v>
      </c>
      <c r="Z24" s="209">
        <f t="shared" si="7"/>
        <v>7.9</v>
      </c>
      <c r="AA24" s="348">
        <f t="shared" si="8"/>
        <v>7.9</v>
      </c>
      <c r="AB24" s="209" t="str">
        <f t="shared" si="9"/>
        <v>4.9/7.9</v>
      </c>
      <c r="AC24" s="209">
        <v>6.3</v>
      </c>
      <c r="AD24" s="210">
        <v>7</v>
      </c>
      <c r="AE24" s="210"/>
      <c r="AF24" s="211">
        <f t="shared" si="10"/>
        <v>7</v>
      </c>
      <c r="AG24" s="209">
        <f t="shared" si="11"/>
        <v>6.7</v>
      </c>
      <c r="AH24" s="209" t="str">
        <f t="shared" si="12"/>
        <v>-</v>
      </c>
      <c r="AI24" s="348">
        <f t="shared" si="13"/>
        <v>6.7</v>
      </c>
      <c r="AJ24" s="209">
        <f t="shared" si="14"/>
        <v>6.7</v>
      </c>
      <c r="AK24" s="209">
        <v>4</v>
      </c>
      <c r="AL24" s="210">
        <v>10</v>
      </c>
      <c r="AM24" s="210"/>
      <c r="AN24" s="211">
        <f t="shared" si="15"/>
        <v>10</v>
      </c>
      <c r="AO24" s="209">
        <f t="shared" si="16"/>
        <v>7</v>
      </c>
      <c r="AP24" s="209" t="str">
        <f t="shared" si="17"/>
        <v>-</v>
      </c>
      <c r="AQ24" s="348">
        <f t="shared" si="18"/>
        <v>7</v>
      </c>
      <c r="AR24" s="209">
        <f t="shared" si="19"/>
        <v>7</v>
      </c>
      <c r="AS24" s="209">
        <v>4</v>
      </c>
      <c r="AT24" s="210">
        <v>9</v>
      </c>
      <c r="AU24" s="210"/>
      <c r="AV24" s="211">
        <f t="shared" si="20"/>
        <v>9</v>
      </c>
      <c r="AW24" s="209">
        <f t="shared" si="21"/>
        <v>6.5</v>
      </c>
      <c r="AX24" s="209" t="str">
        <f t="shared" si="22"/>
        <v>-</v>
      </c>
      <c r="AY24" s="348">
        <f t="shared" si="23"/>
        <v>6.5</v>
      </c>
      <c r="AZ24" s="209">
        <f t="shared" si="24"/>
        <v>6.5</v>
      </c>
      <c r="BA24" s="215">
        <v>6</v>
      </c>
      <c r="BB24" s="225">
        <f t="shared" si="25"/>
        <v>7</v>
      </c>
      <c r="BC24" s="226" t="str">
        <f t="shared" si="26"/>
        <v>Khá</v>
      </c>
      <c r="BD24" s="209">
        <v>7.3</v>
      </c>
      <c r="BE24" s="210">
        <v>3</v>
      </c>
      <c r="BF24" s="210"/>
      <c r="BG24" s="211">
        <f t="shared" si="27"/>
        <v>3</v>
      </c>
      <c r="BH24" s="209">
        <f t="shared" si="28"/>
        <v>5.2</v>
      </c>
      <c r="BI24" s="209" t="str">
        <f t="shared" si="29"/>
        <v>-</v>
      </c>
      <c r="BJ24" s="348">
        <f t="shared" si="30"/>
        <v>5.2</v>
      </c>
      <c r="BK24" s="209">
        <f t="shared" si="31"/>
        <v>5.2</v>
      </c>
      <c r="BL24" s="209">
        <v>7.5</v>
      </c>
      <c r="BM24" s="215">
        <v>6</v>
      </c>
      <c r="BN24" s="215"/>
      <c r="BO24" s="211">
        <f t="shared" si="150"/>
        <v>6</v>
      </c>
      <c r="BP24" s="209">
        <f t="shared" si="151"/>
        <v>6.8</v>
      </c>
      <c r="BQ24" s="209" t="str">
        <f t="shared" si="152"/>
        <v>-</v>
      </c>
      <c r="BR24" s="348">
        <f t="shared" si="153"/>
        <v>6.8</v>
      </c>
      <c r="BS24" s="209">
        <f t="shared" si="154"/>
        <v>6.8</v>
      </c>
      <c r="BT24" s="209"/>
      <c r="BU24" s="209"/>
      <c r="BV24" s="348"/>
      <c r="BW24" s="209"/>
      <c r="BX24" s="209">
        <v>7</v>
      </c>
      <c r="BY24" s="210">
        <v>10</v>
      </c>
      <c r="BZ24" s="210"/>
      <c r="CA24" s="211">
        <f t="shared" si="136"/>
        <v>10</v>
      </c>
      <c r="CB24" s="209">
        <f t="shared" si="137"/>
        <v>8.5</v>
      </c>
      <c r="CC24" s="209" t="str">
        <f t="shared" si="138"/>
        <v>-</v>
      </c>
      <c r="CD24" s="348">
        <f t="shared" si="139"/>
        <v>8.5</v>
      </c>
      <c r="CE24" s="209">
        <f t="shared" si="32"/>
        <v>8.5</v>
      </c>
      <c r="CF24" s="209">
        <v>7</v>
      </c>
      <c r="CG24" s="210">
        <v>5</v>
      </c>
      <c r="CH24" s="210"/>
      <c r="CI24" s="211">
        <f t="shared" si="33"/>
        <v>5</v>
      </c>
      <c r="CJ24" s="209">
        <f t="shared" si="34"/>
        <v>6</v>
      </c>
      <c r="CK24" s="209" t="str">
        <f t="shared" si="35"/>
        <v>-</v>
      </c>
      <c r="CL24" s="348">
        <f t="shared" si="36"/>
        <v>6</v>
      </c>
      <c r="CM24" s="209">
        <f t="shared" si="37"/>
        <v>6</v>
      </c>
      <c r="CN24" s="209">
        <v>6.8</v>
      </c>
      <c r="CO24" s="210">
        <v>5</v>
      </c>
      <c r="CP24" s="210"/>
      <c r="CQ24" s="211">
        <f t="shared" si="38"/>
        <v>5</v>
      </c>
      <c r="CR24" s="209">
        <f t="shared" si="39"/>
        <v>5.9</v>
      </c>
      <c r="CS24" s="209" t="str">
        <f t="shared" si="40"/>
        <v>-</v>
      </c>
      <c r="CT24" s="348">
        <f t="shared" si="41"/>
        <v>5.9</v>
      </c>
      <c r="CU24" s="209">
        <f t="shared" si="42"/>
        <v>5.9</v>
      </c>
      <c r="CV24" s="209">
        <v>6.5</v>
      </c>
      <c r="CW24" s="210">
        <v>5</v>
      </c>
      <c r="CX24" s="210"/>
      <c r="CY24" s="211">
        <f t="shared" si="43"/>
        <v>5</v>
      </c>
      <c r="CZ24" s="209">
        <f t="shared" si="44"/>
        <v>5.8</v>
      </c>
      <c r="DA24" s="209" t="str">
        <f t="shared" si="45"/>
        <v>-</v>
      </c>
      <c r="DB24" s="348">
        <f t="shared" si="46"/>
        <v>5.8</v>
      </c>
      <c r="DC24" s="209">
        <f t="shared" si="47"/>
        <v>5.8</v>
      </c>
      <c r="DD24" s="209">
        <v>8</v>
      </c>
      <c r="DE24" s="210">
        <v>5</v>
      </c>
      <c r="DF24" s="210"/>
      <c r="DG24" s="211">
        <f t="shared" si="48"/>
        <v>5</v>
      </c>
      <c r="DH24" s="209">
        <f t="shared" si="49"/>
        <v>6.5</v>
      </c>
      <c r="DI24" s="209" t="str">
        <f t="shared" si="50"/>
        <v>-</v>
      </c>
      <c r="DJ24" s="348">
        <f t="shared" si="51"/>
        <v>6.5</v>
      </c>
      <c r="DK24" s="209">
        <f t="shared" si="52"/>
        <v>6.5</v>
      </c>
      <c r="DL24" s="209">
        <v>8.8</v>
      </c>
      <c r="DM24" s="210">
        <v>9</v>
      </c>
      <c r="DN24" s="210"/>
      <c r="DO24" s="211">
        <f t="shared" si="53"/>
        <v>9</v>
      </c>
      <c r="DP24" s="209">
        <f t="shared" si="54"/>
        <v>8.9</v>
      </c>
      <c r="DQ24" s="209" t="str">
        <f t="shared" si="55"/>
        <v>-</v>
      </c>
      <c r="DR24" s="348">
        <f t="shared" si="56"/>
        <v>8.9</v>
      </c>
      <c r="DS24" s="209">
        <f t="shared" si="57"/>
        <v>8.9</v>
      </c>
      <c r="DT24" s="214">
        <v>5</v>
      </c>
      <c r="DU24" s="214"/>
      <c r="DV24" s="311">
        <f t="shared" si="140"/>
        <v>5</v>
      </c>
      <c r="DW24" s="312">
        <f t="shared" si="141"/>
        <v>5</v>
      </c>
      <c r="DX24" s="215">
        <v>6</v>
      </c>
      <c r="DY24" s="214"/>
      <c r="DZ24" s="311">
        <f t="shared" si="142"/>
        <v>6</v>
      </c>
      <c r="EA24" s="312">
        <f t="shared" si="58"/>
        <v>6</v>
      </c>
      <c r="EB24" s="215">
        <v>7</v>
      </c>
      <c r="EC24" s="215"/>
      <c r="ED24" s="311">
        <f t="shared" si="59"/>
        <v>7</v>
      </c>
      <c r="EE24" s="312">
        <f t="shared" si="60"/>
        <v>7</v>
      </c>
      <c r="EF24" s="311">
        <f t="shared" si="143"/>
        <v>5</v>
      </c>
      <c r="EG24" s="348">
        <f t="shared" si="144"/>
        <v>6</v>
      </c>
      <c r="EH24" s="210">
        <v>7</v>
      </c>
      <c r="EI24" s="267">
        <f t="shared" si="145"/>
        <v>6.4</v>
      </c>
      <c r="EJ24" s="207" t="str">
        <f t="shared" si="149"/>
        <v>TBK</v>
      </c>
      <c r="EK24" s="267">
        <f t="shared" si="146"/>
        <v>6.6</v>
      </c>
      <c r="EL24" s="204" t="str">
        <f t="shared" si="149"/>
        <v>TBK</v>
      </c>
      <c r="EM24" s="357">
        <v>4.5</v>
      </c>
      <c r="EN24" s="210">
        <v>6</v>
      </c>
      <c r="EO24" s="210"/>
      <c r="EP24" s="211">
        <f t="shared" si="62"/>
        <v>6</v>
      </c>
      <c r="EQ24" s="209">
        <f t="shared" si="63"/>
        <v>5.3</v>
      </c>
      <c r="ER24" s="209" t="str">
        <f t="shared" si="64"/>
        <v>-</v>
      </c>
      <c r="ES24" s="500">
        <f t="shared" si="65"/>
        <v>5.3</v>
      </c>
      <c r="ET24" s="209">
        <f t="shared" si="66"/>
        <v>5.3</v>
      </c>
      <c r="EU24" s="467">
        <v>7</v>
      </c>
      <c r="EV24" s="210">
        <v>6</v>
      </c>
      <c r="EW24" s="210"/>
      <c r="EX24" s="211">
        <f t="shared" si="67"/>
        <v>6</v>
      </c>
      <c r="EY24" s="209">
        <f t="shared" si="68"/>
        <v>6.5</v>
      </c>
      <c r="EZ24" s="209" t="str">
        <f t="shared" si="69"/>
        <v>-</v>
      </c>
      <c r="FA24" s="501">
        <f t="shared" si="70"/>
        <v>6.5</v>
      </c>
      <c r="FB24" s="209">
        <f t="shared" si="71"/>
        <v>6.5</v>
      </c>
      <c r="FC24" s="357">
        <v>7</v>
      </c>
      <c r="FD24" s="210">
        <v>3</v>
      </c>
      <c r="FE24" s="210"/>
      <c r="FF24" s="211">
        <f t="shared" si="72"/>
        <v>3</v>
      </c>
      <c r="FG24" s="209">
        <f t="shared" si="73"/>
        <v>5</v>
      </c>
      <c r="FH24" s="209" t="str">
        <f t="shared" si="74"/>
        <v>-</v>
      </c>
      <c r="FI24" s="501">
        <f t="shared" si="75"/>
        <v>5</v>
      </c>
      <c r="FJ24" s="209">
        <f t="shared" si="76"/>
        <v>5</v>
      </c>
      <c r="FK24" s="357">
        <v>7.5</v>
      </c>
      <c r="FL24" s="210">
        <v>4</v>
      </c>
      <c r="FM24" s="210"/>
      <c r="FN24" s="211">
        <f t="shared" si="77"/>
        <v>4</v>
      </c>
      <c r="FO24" s="209">
        <f t="shared" si="78"/>
        <v>5.8</v>
      </c>
      <c r="FP24" s="209" t="str">
        <f t="shared" si="79"/>
        <v>-</v>
      </c>
      <c r="FQ24" s="501">
        <f>MAX(FO24:FP24)</f>
        <v>5.8</v>
      </c>
      <c r="FR24" s="209">
        <f t="shared" si="80"/>
        <v>5.8</v>
      </c>
      <c r="FS24" s="467">
        <v>6</v>
      </c>
      <c r="FT24" s="210">
        <v>2</v>
      </c>
      <c r="FU24" s="210">
        <v>6</v>
      </c>
      <c r="FV24" s="211" t="str">
        <f t="shared" si="81"/>
        <v>2/6</v>
      </c>
      <c r="FW24" s="209">
        <f t="shared" si="82"/>
        <v>4</v>
      </c>
      <c r="FX24" s="209">
        <f t="shared" si="83"/>
        <v>6</v>
      </c>
      <c r="FY24" s="501">
        <f t="shared" si="84"/>
        <v>6</v>
      </c>
      <c r="FZ24" s="209" t="str">
        <f t="shared" si="85"/>
        <v>4/6</v>
      </c>
      <c r="GA24" s="357">
        <v>7.5</v>
      </c>
      <c r="GB24" s="210">
        <v>4</v>
      </c>
      <c r="GC24" s="210"/>
      <c r="GD24" s="211">
        <f t="shared" si="86"/>
        <v>4</v>
      </c>
      <c r="GE24" s="209">
        <f t="shared" si="87"/>
        <v>5.8</v>
      </c>
      <c r="GF24" s="209" t="str">
        <f t="shared" si="88"/>
        <v>-</v>
      </c>
      <c r="GG24" s="501">
        <f t="shared" si="89"/>
        <v>5.8</v>
      </c>
      <c r="GH24" s="209">
        <f t="shared" si="90"/>
        <v>5.8</v>
      </c>
      <c r="GI24" s="439">
        <v>6</v>
      </c>
      <c r="GJ24" s="439">
        <v>7</v>
      </c>
      <c r="GK24" s="440">
        <v>7.6</v>
      </c>
      <c r="GL24" s="446">
        <f t="shared" si="91"/>
        <v>6.2</v>
      </c>
      <c r="GM24" s="502" t="str">
        <f t="shared" si="92"/>
        <v>TBK</v>
      </c>
      <c r="GN24" s="357">
        <v>7.5</v>
      </c>
      <c r="GO24" s="210">
        <v>3</v>
      </c>
      <c r="GP24" s="210"/>
      <c r="GQ24" s="211">
        <f t="shared" si="93"/>
        <v>3</v>
      </c>
      <c r="GR24" s="209">
        <f t="shared" si="94"/>
        <v>5.3</v>
      </c>
      <c r="GS24" s="209" t="str">
        <f t="shared" si="95"/>
        <v>-</v>
      </c>
      <c r="GT24" s="501">
        <f t="shared" si="96"/>
        <v>5.3</v>
      </c>
      <c r="GU24" s="209">
        <f t="shared" si="97"/>
        <v>5.3</v>
      </c>
      <c r="GV24" s="357">
        <v>8</v>
      </c>
      <c r="GW24" s="210">
        <v>7</v>
      </c>
      <c r="GX24" s="210"/>
      <c r="GY24" s="211">
        <f t="shared" si="98"/>
        <v>7</v>
      </c>
      <c r="GZ24" s="209">
        <f t="shared" si="99"/>
        <v>7.5</v>
      </c>
      <c r="HA24" s="209" t="str">
        <f t="shared" si="100"/>
        <v>-</v>
      </c>
      <c r="HB24" s="501">
        <f t="shared" si="101"/>
        <v>7.5</v>
      </c>
      <c r="HC24" s="209">
        <f t="shared" si="102"/>
        <v>7.5</v>
      </c>
      <c r="HD24" s="357">
        <v>6.5</v>
      </c>
      <c r="HE24" s="210">
        <v>4</v>
      </c>
      <c r="HF24" s="210"/>
      <c r="HG24" s="211">
        <f t="shared" si="103"/>
        <v>4</v>
      </c>
      <c r="HH24" s="209">
        <f t="shared" si="104"/>
        <v>5.3</v>
      </c>
      <c r="HI24" s="209" t="str">
        <f t="shared" si="105"/>
        <v>-</v>
      </c>
      <c r="HJ24" s="501">
        <f t="shared" si="106"/>
        <v>5.3</v>
      </c>
      <c r="HK24" s="209">
        <f t="shared" si="107"/>
        <v>5.3</v>
      </c>
      <c r="HL24" s="357">
        <v>7</v>
      </c>
      <c r="HM24" s="210">
        <v>6</v>
      </c>
      <c r="HN24" s="210"/>
      <c r="HO24" s="211">
        <f t="shared" si="108"/>
        <v>6</v>
      </c>
      <c r="HP24" s="209">
        <f t="shared" si="109"/>
        <v>6.5</v>
      </c>
      <c r="HQ24" s="209" t="str">
        <f t="shared" si="110"/>
        <v>-</v>
      </c>
      <c r="HR24" s="501">
        <f t="shared" si="111"/>
        <v>6.5</v>
      </c>
      <c r="HS24" s="209">
        <f t="shared" si="112"/>
        <v>6.5</v>
      </c>
      <c r="HT24" s="357">
        <v>6.5</v>
      </c>
      <c r="HU24" s="210">
        <v>4</v>
      </c>
      <c r="HV24" s="210"/>
      <c r="HW24" s="211">
        <f t="shared" si="113"/>
        <v>4</v>
      </c>
      <c r="HX24" s="209">
        <f t="shared" si="114"/>
        <v>5.3</v>
      </c>
      <c r="HY24" s="209" t="str">
        <f t="shared" si="115"/>
        <v>-</v>
      </c>
      <c r="HZ24" s="501">
        <f t="shared" si="116"/>
        <v>5.3</v>
      </c>
      <c r="IA24" s="209">
        <f t="shared" si="117"/>
        <v>5.3</v>
      </c>
      <c r="IB24" s="493">
        <v>5</v>
      </c>
      <c r="IC24" s="439">
        <v>7</v>
      </c>
      <c r="ID24" s="439">
        <v>7</v>
      </c>
      <c r="IE24" s="510">
        <v>6.3</v>
      </c>
      <c r="IF24" s="444">
        <f t="shared" si="118"/>
        <v>6.1</v>
      </c>
      <c r="IG24" s="445" t="str">
        <f t="shared" si="119"/>
        <v>TBK</v>
      </c>
      <c r="IH24" s="446">
        <f t="shared" si="120"/>
        <v>6.2</v>
      </c>
      <c r="II24" s="442" t="str">
        <f t="shared" si="121"/>
        <v>TBK</v>
      </c>
      <c r="IJ24" s="267">
        <f t="shared" si="122"/>
        <v>6.4</v>
      </c>
      <c r="IK24" s="506" t="str">
        <f t="shared" si="123"/>
        <v>TBK</v>
      </c>
      <c r="IL24" s="439">
        <v>6</v>
      </c>
      <c r="IM24" s="439">
        <v>8.5</v>
      </c>
      <c r="IN24" s="439">
        <v>5.5</v>
      </c>
      <c r="IO24" s="440">
        <f>ROUND(SUM(IL24:IN24)/3,1)</f>
        <v>6.7</v>
      </c>
      <c r="IP24" s="267">
        <f t="shared" si="124"/>
        <v>6.6</v>
      </c>
      <c r="IQ24" s="442" t="str">
        <f t="shared" si="125"/>
        <v>TBK</v>
      </c>
      <c r="IR24" s="590"/>
    </row>
    <row r="25" spans="1:252" s="16" customFormat="1" ht="26.25" customHeight="1">
      <c r="A25" s="277">
        <f t="shared" si="147"/>
        <v>21</v>
      </c>
      <c r="B25" s="135" t="s">
        <v>227</v>
      </c>
      <c r="C25" s="136" t="s">
        <v>78</v>
      </c>
      <c r="D25" s="137" t="s">
        <v>252</v>
      </c>
      <c r="E25" s="171">
        <v>7.2</v>
      </c>
      <c r="F25" s="168">
        <v>1</v>
      </c>
      <c r="G25" s="168">
        <v>5</v>
      </c>
      <c r="H25" s="169" t="str">
        <f t="shared" si="126"/>
        <v>1/5</v>
      </c>
      <c r="I25" s="171">
        <f t="shared" si="127"/>
        <v>4.1</v>
      </c>
      <c r="J25" s="171">
        <f t="shared" si="128"/>
        <v>6.1</v>
      </c>
      <c r="K25" s="372">
        <f t="shared" si="129"/>
        <v>6.1</v>
      </c>
      <c r="L25" s="209" t="str">
        <f t="shared" si="130"/>
        <v>4.1/6.1</v>
      </c>
      <c r="M25" s="209">
        <v>4</v>
      </c>
      <c r="N25" s="210">
        <v>9</v>
      </c>
      <c r="O25" s="210"/>
      <c r="P25" s="211">
        <f t="shared" si="0"/>
        <v>9</v>
      </c>
      <c r="Q25" s="209">
        <f t="shared" si="1"/>
        <v>6.5</v>
      </c>
      <c r="R25" s="209" t="str">
        <f t="shared" si="2"/>
        <v>-</v>
      </c>
      <c r="S25" s="348">
        <f t="shared" si="3"/>
        <v>6.5</v>
      </c>
      <c r="T25" s="209">
        <f t="shared" si="4"/>
        <v>6.5</v>
      </c>
      <c r="U25" s="209">
        <v>6</v>
      </c>
      <c r="V25" s="210">
        <v>3</v>
      </c>
      <c r="W25" s="210">
        <v>5</v>
      </c>
      <c r="X25" s="211" t="str">
        <f t="shared" si="5"/>
        <v>3/5</v>
      </c>
      <c r="Y25" s="209">
        <f t="shared" si="6"/>
        <v>4.5</v>
      </c>
      <c r="Z25" s="209">
        <f t="shared" si="7"/>
        <v>5.5</v>
      </c>
      <c r="AA25" s="348">
        <f t="shared" si="8"/>
        <v>5.5</v>
      </c>
      <c r="AB25" s="209" t="str">
        <f t="shared" si="9"/>
        <v>4.5/5.5</v>
      </c>
      <c r="AC25" s="209">
        <v>7.7</v>
      </c>
      <c r="AD25" s="210">
        <v>6</v>
      </c>
      <c r="AE25" s="210"/>
      <c r="AF25" s="211">
        <f t="shared" si="10"/>
        <v>6</v>
      </c>
      <c r="AG25" s="209">
        <f t="shared" si="11"/>
        <v>6.9</v>
      </c>
      <c r="AH25" s="209" t="str">
        <f t="shared" si="12"/>
        <v>-</v>
      </c>
      <c r="AI25" s="348">
        <f t="shared" si="13"/>
        <v>6.9</v>
      </c>
      <c r="AJ25" s="209">
        <f t="shared" si="14"/>
        <v>6.9</v>
      </c>
      <c r="AK25" s="209">
        <v>4</v>
      </c>
      <c r="AL25" s="210">
        <v>5</v>
      </c>
      <c r="AM25" s="210">
        <v>5</v>
      </c>
      <c r="AN25" s="211" t="str">
        <f t="shared" si="15"/>
        <v>5/5</v>
      </c>
      <c r="AO25" s="209">
        <f t="shared" si="16"/>
        <v>4.5</v>
      </c>
      <c r="AP25" s="209">
        <f t="shared" si="17"/>
        <v>4.5</v>
      </c>
      <c r="AQ25" s="348">
        <v>7.3</v>
      </c>
      <c r="AR25" s="348" t="s">
        <v>409</v>
      </c>
      <c r="AS25" s="209">
        <v>3.3</v>
      </c>
      <c r="AT25" s="210">
        <v>4</v>
      </c>
      <c r="AU25" s="210">
        <v>2</v>
      </c>
      <c r="AV25" s="211" t="str">
        <f t="shared" si="20"/>
        <v>4/2</v>
      </c>
      <c r="AW25" s="209">
        <f t="shared" si="21"/>
        <v>3.7</v>
      </c>
      <c r="AX25" s="209">
        <f t="shared" si="22"/>
        <v>2.7</v>
      </c>
      <c r="AY25" s="348">
        <v>6</v>
      </c>
      <c r="AZ25" s="348" t="s">
        <v>274</v>
      </c>
      <c r="BA25" s="215">
        <v>7</v>
      </c>
      <c r="BB25" s="225">
        <f t="shared" si="25"/>
        <v>6.4</v>
      </c>
      <c r="BC25" s="226" t="str">
        <f t="shared" si="26"/>
        <v>TBK</v>
      </c>
      <c r="BD25" s="209">
        <v>6.7</v>
      </c>
      <c r="BE25" s="210">
        <v>6</v>
      </c>
      <c r="BF25" s="210"/>
      <c r="BG25" s="211">
        <f t="shared" si="27"/>
        <v>6</v>
      </c>
      <c r="BH25" s="209">
        <f t="shared" si="28"/>
        <v>6.4</v>
      </c>
      <c r="BI25" s="209" t="str">
        <f t="shared" si="29"/>
        <v>-</v>
      </c>
      <c r="BJ25" s="348">
        <f t="shared" si="30"/>
        <v>6.4</v>
      </c>
      <c r="BK25" s="209">
        <f t="shared" si="31"/>
        <v>6.4</v>
      </c>
      <c r="BL25" s="209">
        <v>6</v>
      </c>
      <c r="BM25" s="215">
        <v>6</v>
      </c>
      <c r="BN25" s="215"/>
      <c r="BO25" s="211">
        <f t="shared" si="150"/>
        <v>6</v>
      </c>
      <c r="BP25" s="209">
        <f t="shared" si="151"/>
        <v>6</v>
      </c>
      <c r="BQ25" s="209" t="str">
        <f t="shared" si="152"/>
        <v>-</v>
      </c>
      <c r="BR25" s="348">
        <f t="shared" si="153"/>
        <v>6</v>
      </c>
      <c r="BS25" s="209">
        <f t="shared" si="154"/>
        <v>6</v>
      </c>
      <c r="BT25" s="209"/>
      <c r="BU25" s="209"/>
      <c r="BV25" s="348"/>
      <c r="BW25" s="209"/>
      <c r="BX25" s="209">
        <v>4</v>
      </c>
      <c r="BY25" s="210">
        <v>2</v>
      </c>
      <c r="BZ25" s="210">
        <v>2</v>
      </c>
      <c r="CA25" s="211" t="str">
        <f t="shared" si="136"/>
        <v>2/2</v>
      </c>
      <c r="CB25" s="209">
        <f t="shared" si="137"/>
        <v>3</v>
      </c>
      <c r="CC25" s="209">
        <f t="shared" si="138"/>
        <v>3</v>
      </c>
      <c r="CD25" s="348">
        <v>5.3</v>
      </c>
      <c r="CE25" s="348" t="s">
        <v>389</v>
      </c>
      <c r="CF25" s="209">
        <v>7</v>
      </c>
      <c r="CG25" s="210">
        <v>5</v>
      </c>
      <c r="CH25" s="210"/>
      <c r="CI25" s="211">
        <f t="shared" si="33"/>
        <v>5</v>
      </c>
      <c r="CJ25" s="209">
        <f t="shared" si="34"/>
        <v>6</v>
      </c>
      <c r="CK25" s="209" t="str">
        <f t="shared" si="35"/>
        <v>-</v>
      </c>
      <c r="CL25" s="348">
        <f t="shared" si="36"/>
        <v>6</v>
      </c>
      <c r="CM25" s="209">
        <f t="shared" si="37"/>
        <v>6</v>
      </c>
      <c r="CN25" s="209">
        <v>6.4</v>
      </c>
      <c r="CO25" s="210">
        <v>4</v>
      </c>
      <c r="CP25" s="210"/>
      <c r="CQ25" s="211">
        <f t="shared" si="38"/>
        <v>4</v>
      </c>
      <c r="CR25" s="209">
        <f t="shared" si="39"/>
        <v>5.2</v>
      </c>
      <c r="CS25" s="209" t="str">
        <f t="shared" si="40"/>
        <v>-</v>
      </c>
      <c r="CT25" s="348">
        <f t="shared" si="41"/>
        <v>5.2</v>
      </c>
      <c r="CU25" s="209">
        <f t="shared" si="42"/>
        <v>5.2</v>
      </c>
      <c r="CV25" s="209">
        <v>5.75</v>
      </c>
      <c r="CW25" s="210">
        <v>4</v>
      </c>
      <c r="CX25" s="210">
        <v>6</v>
      </c>
      <c r="CY25" s="211" t="str">
        <f t="shared" si="43"/>
        <v>4/6</v>
      </c>
      <c r="CZ25" s="209">
        <f t="shared" si="44"/>
        <v>4.9</v>
      </c>
      <c r="DA25" s="209">
        <f t="shared" si="45"/>
        <v>5.9</v>
      </c>
      <c r="DB25" s="348">
        <f t="shared" si="46"/>
        <v>5.9</v>
      </c>
      <c r="DC25" s="209" t="str">
        <f t="shared" si="47"/>
        <v>4.9/5.9</v>
      </c>
      <c r="DD25" s="209">
        <v>7</v>
      </c>
      <c r="DE25" s="210">
        <v>5</v>
      </c>
      <c r="DF25" s="210"/>
      <c r="DG25" s="211">
        <f t="shared" si="48"/>
        <v>5</v>
      </c>
      <c r="DH25" s="209">
        <f t="shared" si="49"/>
        <v>6</v>
      </c>
      <c r="DI25" s="209" t="str">
        <f t="shared" si="50"/>
        <v>-</v>
      </c>
      <c r="DJ25" s="348">
        <f t="shared" si="51"/>
        <v>6</v>
      </c>
      <c r="DK25" s="209">
        <f t="shared" si="52"/>
        <v>6</v>
      </c>
      <c r="DL25" s="209">
        <v>8.4</v>
      </c>
      <c r="DM25" s="210">
        <v>6</v>
      </c>
      <c r="DN25" s="210"/>
      <c r="DO25" s="211">
        <f t="shared" si="53"/>
        <v>6</v>
      </c>
      <c r="DP25" s="209">
        <f t="shared" si="54"/>
        <v>7.2</v>
      </c>
      <c r="DQ25" s="209" t="str">
        <f t="shared" si="55"/>
        <v>-</v>
      </c>
      <c r="DR25" s="348">
        <f t="shared" si="56"/>
        <v>7.2</v>
      </c>
      <c r="DS25" s="209">
        <f t="shared" si="57"/>
        <v>7.2</v>
      </c>
      <c r="DT25" s="214">
        <v>4</v>
      </c>
      <c r="DU25" s="214">
        <v>6</v>
      </c>
      <c r="DV25" s="311">
        <f t="shared" si="140"/>
        <v>6</v>
      </c>
      <c r="DW25" s="312" t="str">
        <f t="shared" si="141"/>
        <v>4/6</v>
      </c>
      <c r="DX25" s="215">
        <v>7</v>
      </c>
      <c r="DY25" s="214"/>
      <c r="DZ25" s="311">
        <f t="shared" si="142"/>
        <v>7</v>
      </c>
      <c r="EA25" s="312">
        <f t="shared" si="58"/>
        <v>7</v>
      </c>
      <c r="EB25" s="215">
        <v>7</v>
      </c>
      <c r="EC25" s="215"/>
      <c r="ED25" s="311">
        <f t="shared" si="59"/>
        <v>7</v>
      </c>
      <c r="EE25" s="312">
        <f t="shared" si="60"/>
        <v>7</v>
      </c>
      <c r="EF25" s="311">
        <f t="shared" si="143"/>
        <v>6</v>
      </c>
      <c r="EG25" s="348">
        <f t="shared" si="144"/>
        <v>6.7</v>
      </c>
      <c r="EH25" s="210">
        <v>6</v>
      </c>
      <c r="EI25" s="267">
        <f t="shared" si="145"/>
        <v>5.9</v>
      </c>
      <c r="EJ25" s="207" t="str">
        <f t="shared" si="149"/>
        <v>TB</v>
      </c>
      <c r="EK25" s="267">
        <f t="shared" si="146"/>
        <v>6.1</v>
      </c>
      <c r="EL25" s="204" t="str">
        <f t="shared" si="149"/>
        <v>TBK</v>
      </c>
      <c r="EM25" s="357">
        <v>3.5</v>
      </c>
      <c r="EN25" s="210">
        <v>5</v>
      </c>
      <c r="EO25" s="210">
        <v>9</v>
      </c>
      <c r="EP25" s="211" t="str">
        <f t="shared" si="62"/>
        <v>5/9</v>
      </c>
      <c r="EQ25" s="209">
        <f t="shared" si="63"/>
        <v>4.3</v>
      </c>
      <c r="ER25" s="209">
        <f t="shared" si="64"/>
        <v>6.3</v>
      </c>
      <c r="ES25" s="500">
        <f t="shared" si="65"/>
        <v>6.3</v>
      </c>
      <c r="ET25" s="209" t="str">
        <f t="shared" si="66"/>
        <v>4.3/6.3</v>
      </c>
      <c r="EU25" s="467">
        <v>7</v>
      </c>
      <c r="EV25" s="210">
        <v>1</v>
      </c>
      <c r="EW25" s="210">
        <v>2</v>
      </c>
      <c r="EX25" s="211" t="str">
        <f t="shared" si="67"/>
        <v>1/2</v>
      </c>
      <c r="EY25" s="209">
        <f t="shared" si="68"/>
        <v>4</v>
      </c>
      <c r="EZ25" s="209">
        <f t="shared" si="69"/>
        <v>4.5</v>
      </c>
      <c r="FA25" s="501">
        <v>7.5</v>
      </c>
      <c r="FB25" s="348" t="s">
        <v>474</v>
      </c>
      <c r="FC25" s="357">
        <v>7</v>
      </c>
      <c r="FD25" s="210">
        <v>1</v>
      </c>
      <c r="FE25" s="210">
        <v>4</v>
      </c>
      <c r="FF25" s="211" t="str">
        <f t="shared" si="72"/>
        <v>1/4</v>
      </c>
      <c r="FG25" s="209">
        <f t="shared" si="73"/>
        <v>4</v>
      </c>
      <c r="FH25" s="209">
        <f t="shared" si="74"/>
        <v>5.5</v>
      </c>
      <c r="FI25" s="501">
        <f t="shared" si="75"/>
        <v>5.5</v>
      </c>
      <c r="FJ25" s="209" t="str">
        <f t="shared" si="76"/>
        <v>4/5.5</v>
      </c>
      <c r="FK25" s="357">
        <v>6.5</v>
      </c>
      <c r="FL25" s="210">
        <v>3</v>
      </c>
      <c r="FM25" s="210">
        <v>3</v>
      </c>
      <c r="FN25" s="211" t="str">
        <f t="shared" si="77"/>
        <v>3/3</v>
      </c>
      <c r="FO25" s="209">
        <f t="shared" si="78"/>
        <v>4.8</v>
      </c>
      <c r="FP25" s="209">
        <f t="shared" si="79"/>
        <v>4.8</v>
      </c>
      <c r="FQ25" s="501">
        <v>6.8</v>
      </c>
      <c r="FR25" s="348" t="s">
        <v>447</v>
      </c>
      <c r="FS25" s="467">
        <v>5.33</v>
      </c>
      <c r="FT25" s="210">
        <v>3</v>
      </c>
      <c r="FU25" s="210">
        <v>5</v>
      </c>
      <c r="FV25" s="211" t="str">
        <f t="shared" si="81"/>
        <v>3/5</v>
      </c>
      <c r="FW25" s="209">
        <f t="shared" si="82"/>
        <v>4.2</v>
      </c>
      <c r="FX25" s="209">
        <f t="shared" si="83"/>
        <v>5.2</v>
      </c>
      <c r="FY25" s="501">
        <f t="shared" si="84"/>
        <v>5.2</v>
      </c>
      <c r="FZ25" s="209" t="str">
        <f t="shared" si="85"/>
        <v>4.2/5.2</v>
      </c>
      <c r="GA25" s="357">
        <v>4.5</v>
      </c>
      <c r="GB25" s="210">
        <v>3</v>
      </c>
      <c r="GC25" s="210">
        <v>3</v>
      </c>
      <c r="GD25" s="211" t="str">
        <f t="shared" si="86"/>
        <v>3/3</v>
      </c>
      <c r="GE25" s="209">
        <f t="shared" si="87"/>
        <v>3.8</v>
      </c>
      <c r="GF25" s="209">
        <f t="shared" si="88"/>
        <v>3.8</v>
      </c>
      <c r="GG25" s="501">
        <v>5.8</v>
      </c>
      <c r="GH25" s="348" t="s">
        <v>470</v>
      </c>
      <c r="GI25" s="439">
        <v>5</v>
      </c>
      <c r="GJ25" s="439">
        <v>5</v>
      </c>
      <c r="GK25" s="440">
        <v>8</v>
      </c>
      <c r="GL25" s="446">
        <f t="shared" si="91"/>
        <v>6.6</v>
      </c>
      <c r="GM25" s="502" t="str">
        <f t="shared" si="92"/>
        <v>TBK</v>
      </c>
      <c r="GN25" s="357">
        <v>6.5</v>
      </c>
      <c r="GO25" s="210">
        <v>4</v>
      </c>
      <c r="GP25" s="210"/>
      <c r="GQ25" s="211">
        <f t="shared" si="93"/>
        <v>4</v>
      </c>
      <c r="GR25" s="209">
        <f t="shared" si="94"/>
        <v>5.3</v>
      </c>
      <c r="GS25" s="209" t="str">
        <f t="shared" si="95"/>
        <v>-</v>
      </c>
      <c r="GT25" s="501">
        <f t="shared" si="96"/>
        <v>5.3</v>
      </c>
      <c r="GU25" s="209">
        <f t="shared" si="97"/>
        <v>5.3</v>
      </c>
      <c r="GV25" s="357">
        <v>4</v>
      </c>
      <c r="GW25" s="210">
        <v>5</v>
      </c>
      <c r="GX25" s="210">
        <v>6</v>
      </c>
      <c r="GY25" s="211" t="str">
        <f t="shared" si="98"/>
        <v>5/6</v>
      </c>
      <c r="GZ25" s="209">
        <f t="shared" si="99"/>
        <v>4.5</v>
      </c>
      <c r="HA25" s="209">
        <f t="shared" si="100"/>
        <v>5</v>
      </c>
      <c r="HB25" s="501">
        <f t="shared" si="101"/>
        <v>5</v>
      </c>
      <c r="HC25" s="209" t="str">
        <f t="shared" si="102"/>
        <v>4.5/5</v>
      </c>
      <c r="HD25" s="357">
        <v>7</v>
      </c>
      <c r="HE25" s="210">
        <v>5</v>
      </c>
      <c r="HF25" s="210"/>
      <c r="HG25" s="211">
        <f t="shared" si="103"/>
        <v>5</v>
      </c>
      <c r="HH25" s="209">
        <f t="shared" si="104"/>
        <v>6</v>
      </c>
      <c r="HI25" s="209" t="str">
        <f t="shared" si="105"/>
        <v>-</v>
      </c>
      <c r="HJ25" s="501">
        <f t="shared" si="106"/>
        <v>6</v>
      </c>
      <c r="HK25" s="209">
        <f t="shared" si="107"/>
        <v>6</v>
      </c>
      <c r="HL25" s="357">
        <v>6</v>
      </c>
      <c r="HM25" s="210">
        <v>3</v>
      </c>
      <c r="HN25" s="210">
        <v>4</v>
      </c>
      <c r="HO25" s="211" t="str">
        <f t="shared" si="108"/>
        <v>3/4</v>
      </c>
      <c r="HP25" s="209">
        <f t="shared" si="109"/>
        <v>4.5</v>
      </c>
      <c r="HQ25" s="209">
        <f t="shared" si="110"/>
        <v>5</v>
      </c>
      <c r="HR25" s="501">
        <f t="shared" si="111"/>
        <v>5</v>
      </c>
      <c r="HS25" s="209" t="str">
        <f t="shared" si="112"/>
        <v>4.5/5</v>
      </c>
      <c r="HT25" s="357">
        <v>6</v>
      </c>
      <c r="HU25" s="210">
        <v>5</v>
      </c>
      <c r="HV25" s="210"/>
      <c r="HW25" s="211">
        <f t="shared" si="113"/>
        <v>5</v>
      </c>
      <c r="HX25" s="209">
        <f t="shared" si="114"/>
        <v>5.5</v>
      </c>
      <c r="HY25" s="209" t="str">
        <f t="shared" si="115"/>
        <v>-</v>
      </c>
      <c r="HZ25" s="501">
        <f t="shared" si="116"/>
        <v>5.5</v>
      </c>
      <c r="IA25" s="209">
        <f t="shared" si="117"/>
        <v>5.5</v>
      </c>
      <c r="IB25" s="493">
        <v>6</v>
      </c>
      <c r="IC25" s="439">
        <v>6</v>
      </c>
      <c r="ID25" s="439">
        <v>7</v>
      </c>
      <c r="IE25" s="510">
        <v>6.7</v>
      </c>
      <c r="IF25" s="444">
        <f t="shared" si="118"/>
        <v>5.9</v>
      </c>
      <c r="IG25" s="445" t="str">
        <f t="shared" si="119"/>
        <v>TB</v>
      </c>
      <c r="IH25" s="446">
        <f t="shared" si="120"/>
        <v>6.3</v>
      </c>
      <c r="II25" s="442" t="str">
        <f t="shared" si="121"/>
        <v>TBK</v>
      </c>
      <c r="IJ25" s="267">
        <f t="shared" si="122"/>
        <v>6.2</v>
      </c>
      <c r="IK25" s="506" t="str">
        <f t="shared" si="123"/>
        <v>TBK</v>
      </c>
      <c r="IL25" s="439">
        <v>5</v>
      </c>
      <c r="IM25" s="439">
        <v>7.5</v>
      </c>
      <c r="IN25" s="439">
        <v>5</v>
      </c>
      <c r="IO25" s="440">
        <f>ROUND(SUM(IL25:IN25)/3,1)</f>
        <v>5.8</v>
      </c>
      <c r="IP25" s="267">
        <f t="shared" si="124"/>
        <v>6</v>
      </c>
      <c r="IQ25" s="442" t="str">
        <f t="shared" si="125"/>
        <v>TBK</v>
      </c>
      <c r="IR25" s="590"/>
    </row>
    <row r="26" spans="1:252" s="16" customFormat="1" ht="26.25" customHeight="1">
      <c r="A26" s="277">
        <f t="shared" si="147"/>
        <v>22</v>
      </c>
      <c r="B26" s="135" t="s">
        <v>230</v>
      </c>
      <c r="C26" s="136" t="s">
        <v>231</v>
      </c>
      <c r="D26" s="137" t="s">
        <v>232</v>
      </c>
      <c r="E26" s="171">
        <v>3.8</v>
      </c>
      <c r="F26" s="168">
        <v>6</v>
      </c>
      <c r="G26" s="168">
        <v>5</v>
      </c>
      <c r="H26" s="169" t="str">
        <f t="shared" si="126"/>
        <v>6/5</v>
      </c>
      <c r="I26" s="171">
        <f t="shared" si="127"/>
        <v>4.9</v>
      </c>
      <c r="J26" s="171">
        <f t="shared" si="128"/>
        <v>4.4</v>
      </c>
      <c r="K26" s="372">
        <v>6.9</v>
      </c>
      <c r="L26" s="348" t="s">
        <v>331</v>
      </c>
      <c r="M26" s="209">
        <v>7</v>
      </c>
      <c r="N26" s="210">
        <v>4</v>
      </c>
      <c r="O26" s="210"/>
      <c r="P26" s="211">
        <f t="shared" si="0"/>
        <v>4</v>
      </c>
      <c r="Q26" s="209">
        <f t="shared" si="1"/>
        <v>5.5</v>
      </c>
      <c r="R26" s="209" t="str">
        <f t="shared" si="2"/>
        <v>-</v>
      </c>
      <c r="S26" s="348">
        <f t="shared" si="3"/>
        <v>5.5</v>
      </c>
      <c r="T26" s="209">
        <f t="shared" si="4"/>
        <v>5.5</v>
      </c>
      <c r="U26" s="209">
        <v>8</v>
      </c>
      <c r="V26" s="210">
        <v>2</v>
      </c>
      <c r="W26" s="210"/>
      <c r="X26" s="211">
        <f t="shared" si="5"/>
        <v>2</v>
      </c>
      <c r="Y26" s="209">
        <f t="shared" si="6"/>
        <v>5</v>
      </c>
      <c r="Z26" s="209" t="str">
        <f t="shared" si="7"/>
        <v>-</v>
      </c>
      <c r="AA26" s="348">
        <f t="shared" si="8"/>
        <v>5</v>
      </c>
      <c r="AB26" s="209">
        <f t="shared" si="9"/>
        <v>5</v>
      </c>
      <c r="AC26" s="209">
        <v>6</v>
      </c>
      <c r="AD26" s="210">
        <v>6</v>
      </c>
      <c r="AE26" s="210"/>
      <c r="AF26" s="211">
        <f t="shared" si="10"/>
        <v>6</v>
      </c>
      <c r="AG26" s="209">
        <f t="shared" si="11"/>
        <v>6</v>
      </c>
      <c r="AH26" s="209" t="str">
        <f t="shared" si="12"/>
        <v>-</v>
      </c>
      <c r="AI26" s="348">
        <f t="shared" si="13"/>
        <v>6</v>
      </c>
      <c r="AJ26" s="209">
        <f t="shared" si="14"/>
        <v>6</v>
      </c>
      <c r="AK26" s="209">
        <v>8</v>
      </c>
      <c r="AL26" s="210">
        <v>6</v>
      </c>
      <c r="AM26" s="210"/>
      <c r="AN26" s="211">
        <f t="shared" si="15"/>
        <v>6</v>
      </c>
      <c r="AO26" s="209">
        <f t="shared" si="16"/>
        <v>7</v>
      </c>
      <c r="AP26" s="209" t="str">
        <f t="shared" si="17"/>
        <v>-</v>
      </c>
      <c r="AQ26" s="348">
        <f t="shared" si="18"/>
        <v>7</v>
      </c>
      <c r="AR26" s="209">
        <f t="shared" si="19"/>
        <v>7</v>
      </c>
      <c r="AS26" s="209">
        <v>6.7</v>
      </c>
      <c r="AT26" s="210">
        <v>7</v>
      </c>
      <c r="AU26" s="210"/>
      <c r="AV26" s="211">
        <f t="shared" si="20"/>
        <v>7</v>
      </c>
      <c r="AW26" s="209">
        <f t="shared" si="21"/>
        <v>6.9</v>
      </c>
      <c r="AX26" s="209" t="str">
        <f t="shared" si="22"/>
        <v>-</v>
      </c>
      <c r="AY26" s="348">
        <f t="shared" si="23"/>
        <v>6.9</v>
      </c>
      <c r="AZ26" s="209">
        <f t="shared" si="24"/>
        <v>6.9</v>
      </c>
      <c r="BA26" s="215">
        <v>7</v>
      </c>
      <c r="BB26" s="225">
        <f t="shared" si="25"/>
        <v>6.3</v>
      </c>
      <c r="BC26" s="226" t="str">
        <f t="shared" si="26"/>
        <v>TBK</v>
      </c>
      <c r="BD26" s="209">
        <v>6.7</v>
      </c>
      <c r="BE26" s="210">
        <v>3</v>
      </c>
      <c r="BF26" s="210">
        <v>5</v>
      </c>
      <c r="BG26" s="211" t="str">
        <f t="shared" si="27"/>
        <v>3/5</v>
      </c>
      <c r="BH26" s="209">
        <f t="shared" si="28"/>
        <v>4.9</v>
      </c>
      <c r="BI26" s="209">
        <f t="shared" si="29"/>
        <v>5.9</v>
      </c>
      <c r="BJ26" s="348">
        <f t="shared" si="30"/>
        <v>5.9</v>
      </c>
      <c r="BK26" s="209" t="str">
        <f t="shared" si="31"/>
        <v>4.9/5.9</v>
      </c>
      <c r="BL26" s="209">
        <v>5.5</v>
      </c>
      <c r="BM26" s="215">
        <v>7</v>
      </c>
      <c r="BN26" s="215"/>
      <c r="BO26" s="211">
        <f t="shared" si="150"/>
        <v>7</v>
      </c>
      <c r="BP26" s="209">
        <f t="shared" si="151"/>
        <v>6.3</v>
      </c>
      <c r="BQ26" s="209" t="str">
        <f t="shared" si="152"/>
        <v>-</v>
      </c>
      <c r="BR26" s="348">
        <f t="shared" si="153"/>
        <v>6.3</v>
      </c>
      <c r="BS26" s="209">
        <f t="shared" si="154"/>
        <v>6.3</v>
      </c>
      <c r="BT26" s="209"/>
      <c r="BU26" s="209"/>
      <c r="BV26" s="348"/>
      <c r="BW26" s="209"/>
      <c r="BX26" s="209">
        <v>5</v>
      </c>
      <c r="BY26" s="210">
        <v>7</v>
      </c>
      <c r="BZ26" s="210"/>
      <c r="CA26" s="211">
        <f t="shared" si="136"/>
        <v>7</v>
      </c>
      <c r="CB26" s="209">
        <f t="shared" si="137"/>
        <v>6</v>
      </c>
      <c r="CC26" s="209" t="str">
        <f t="shared" si="138"/>
        <v>-</v>
      </c>
      <c r="CD26" s="348">
        <f t="shared" si="139"/>
        <v>6</v>
      </c>
      <c r="CE26" s="209">
        <f t="shared" si="32"/>
        <v>6</v>
      </c>
      <c r="CF26" s="209">
        <v>6.5</v>
      </c>
      <c r="CG26" s="210">
        <v>2</v>
      </c>
      <c r="CH26" s="210">
        <v>6</v>
      </c>
      <c r="CI26" s="211" t="str">
        <f t="shared" si="33"/>
        <v>2/6</v>
      </c>
      <c r="CJ26" s="209">
        <f t="shared" si="34"/>
        <v>4.3</v>
      </c>
      <c r="CK26" s="209">
        <f t="shared" si="35"/>
        <v>6.3</v>
      </c>
      <c r="CL26" s="348">
        <f t="shared" si="36"/>
        <v>6.3</v>
      </c>
      <c r="CM26" s="209" t="str">
        <f t="shared" si="37"/>
        <v>4.3/6.3</v>
      </c>
      <c r="CN26" s="209">
        <v>6.2</v>
      </c>
      <c r="CO26" s="210">
        <v>4</v>
      </c>
      <c r="CP26" s="210"/>
      <c r="CQ26" s="211">
        <f t="shared" si="38"/>
        <v>4</v>
      </c>
      <c r="CR26" s="209">
        <f t="shared" si="39"/>
        <v>5.1</v>
      </c>
      <c r="CS26" s="209" t="str">
        <f t="shared" si="40"/>
        <v>-</v>
      </c>
      <c r="CT26" s="348">
        <f t="shared" si="41"/>
        <v>5.1</v>
      </c>
      <c r="CU26" s="209">
        <f t="shared" si="42"/>
        <v>5.1</v>
      </c>
      <c r="CV26" s="209">
        <v>6.25</v>
      </c>
      <c r="CW26" s="210">
        <v>2</v>
      </c>
      <c r="CX26" s="210">
        <v>9</v>
      </c>
      <c r="CY26" s="211" t="str">
        <f t="shared" si="43"/>
        <v>2/9</v>
      </c>
      <c r="CZ26" s="209">
        <f t="shared" si="44"/>
        <v>4.1</v>
      </c>
      <c r="DA26" s="209">
        <f t="shared" si="45"/>
        <v>7.6</v>
      </c>
      <c r="DB26" s="348">
        <f t="shared" si="46"/>
        <v>7.6</v>
      </c>
      <c r="DC26" s="209" t="str">
        <f t="shared" si="47"/>
        <v>4.1/7.6</v>
      </c>
      <c r="DD26" s="209">
        <v>5</v>
      </c>
      <c r="DE26" s="210">
        <v>4</v>
      </c>
      <c r="DF26" s="210">
        <v>3</v>
      </c>
      <c r="DG26" s="211" t="str">
        <f t="shared" si="48"/>
        <v>4/3</v>
      </c>
      <c r="DH26" s="209">
        <f t="shared" si="49"/>
        <v>4.5</v>
      </c>
      <c r="DI26" s="209">
        <f t="shared" si="50"/>
        <v>4</v>
      </c>
      <c r="DJ26" s="348">
        <v>9.5</v>
      </c>
      <c r="DK26" s="348" t="s">
        <v>397</v>
      </c>
      <c r="DL26" s="209">
        <v>8.6</v>
      </c>
      <c r="DM26" s="210">
        <v>9</v>
      </c>
      <c r="DN26" s="210"/>
      <c r="DO26" s="211">
        <f t="shared" si="53"/>
        <v>9</v>
      </c>
      <c r="DP26" s="209">
        <f t="shared" si="54"/>
        <v>8.8</v>
      </c>
      <c r="DQ26" s="209" t="str">
        <f t="shared" si="55"/>
        <v>-</v>
      </c>
      <c r="DR26" s="348">
        <f t="shared" si="56"/>
        <v>8.8</v>
      </c>
      <c r="DS26" s="209">
        <f t="shared" si="57"/>
        <v>8.8</v>
      </c>
      <c r="DT26" s="214">
        <v>6</v>
      </c>
      <c r="DU26" s="214"/>
      <c r="DV26" s="311">
        <f t="shared" si="140"/>
        <v>6</v>
      </c>
      <c r="DW26" s="312">
        <f t="shared" si="141"/>
        <v>6</v>
      </c>
      <c r="DX26" s="215">
        <v>8</v>
      </c>
      <c r="DY26" s="214"/>
      <c r="DZ26" s="311">
        <f t="shared" si="142"/>
        <v>8</v>
      </c>
      <c r="EA26" s="312">
        <f t="shared" si="58"/>
        <v>8</v>
      </c>
      <c r="EB26" s="215">
        <v>7</v>
      </c>
      <c r="EC26" s="215"/>
      <c r="ED26" s="311">
        <f t="shared" si="59"/>
        <v>7</v>
      </c>
      <c r="EE26" s="312">
        <f t="shared" si="60"/>
        <v>7</v>
      </c>
      <c r="EF26" s="311">
        <f t="shared" si="143"/>
        <v>6</v>
      </c>
      <c r="EG26" s="348">
        <f t="shared" si="144"/>
        <v>7</v>
      </c>
      <c r="EH26" s="210">
        <v>6</v>
      </c>
      <c r="EI26" s="267">
        <f t="shared" si="145"/>
        <v>6.6</v>
      </c>
      <c r="EJ26" s="207" t="str">
        <f t="shared" si="149"/>
        <v>TBK</v>
      </c>
      <c r="EK26" s="267">
        <f t="shared" si="146"/>
        <v>6.5</v>
      </c>
      <c r="EL26" s="204" t="str">
        <f t="shared" si="149"/>
        <v>TBK</v>
      </c>
      <c r="EM26" s="357">
        <v>4</v>
      </c>
      <c r="EN26" s="210">
        <v>5</v>
      </c>
      <c r="EO26" s="210">
        <v>7</v>
      </c>
      <c r="EP26" s="211" t="str">
        <f t="shared" si="62"/>
        <v>5/7</v>
      </c>
      <c r="EQ26" s="209">
        <f t="shared" si="63"/>
        <v>4.5</v>
      </c>
      <c r="ER26" s="209">
        <f t="shared" si="64"/>
        <v>5.5</v>
      </c>
      <c r="ES26" s="500">
        <f t="shared" si="65"/>
        <v>5.5</v>
      </c>
      <c r="ET26" s="209" t="str">
        <f t="shared" si="66"/>
        <v>4.5/5.5</v>
      </c>
      <c r="EU26" s="467">
        <v>7.33</v>
      </c>
      <c r="EV26" s="210">
        <v>7</v>
      </c>
      <c r="EW26" s="210"/>
      <c r="EX26" s="211">
        <f t="shared" si="67"/>
        <v>7</v>
      </c>
      <c r="EY26" s="209">
        <f t="shared" si="68"/>
        <v>7.2</v>
      </c>
      <c r="EZ26" s="209" t="str">
        <f t="shared" si="69"/>
        <v>-</v>
      </c>
      <c r="FA26" s="501">
        <f t="shared" si="70"/>
        <v>7.2</v>
      </c>
      <c r="FB26" s="209">
        <f t="shared" si="71"/>
        <v>7.2</v>
      </c>
      <c r="FC26" s="357">
        <v>7</v>
      </c>
      <c r="FD26" s="210">
        <v>1</v>
      </c>
      <c r="FE26" s="210">
        <v>7</v>
      </c>
      <c r="FF26" s="211" t="str">
        <f t="shared" si="72"/>
        <v>1/7</v>
      </c>
      <c r="FG26" s="209">
        <f t="shared" si="73"/>
        <v>4</v>
      </c>
      <c r="FH26" s="209">
        <f t="shared" si="74"/>
        <v>7</v>
      </c>
      <c r="FI26" s="501">
        <f t="shared" si="75"/>
        <v>7</v>
      </c>
      <c r="FJ26" s="209" t="str">
        <f t="shared" si="76"/>
        <v>4/7</v>
      </c>
      <c r="FK26" s="357">
        <v>6.5</v>
      </c>
      <c r="FL26" s="210">
        <v>3</v>
      </c>
      <c r="FM26" s="210">
        <v>3</v>
      </c>
      <c r="FN26" s="211" t="str">
        <f t="shared" si="77"/>
        <v>3/3</v>
      </c>
      <c r="FO26" s="209">
        <f t="shared" si="78"/>
        <v>4.8</v>
      </c>
      <c r="FP26" s="209">
        <f t="shared" si="79"/>
        <v>4.8</v>
      </c>
      <c r="FQ26" s="501">
        <v>7.8</v>
      </c>
      <c r="FR26" s="348" t="s">
        <v>432</v>
      </c>
      <c r="FS26" s="467">
        <v>5.67</v>
      </c>
      <c r="FT26" s="210">
        <v>4</v>
      </c>
      <c r="FU26" s="210">
        <v>4</v>
      </c>
      <c r="FV26" s="211" t="str">
        <f t="shared" si="81"/>
        <v>4/4</v>
      </c>
      <c r="FW26" s="209">
        <f t="shared" si="82"/>
        <v>4.8</v>
      </c>
      <c r="FX26" s="209">
        <f t="shared" si="83"/>
        <v>4.8</v>
      </c>
      <c r="FY26" s="501">
        <v>7.8</v>
      </c>
      <c r="FZ26" s="348" t="s">
        <v>432</v>
      </c>
      <c r="GA26" s="357">
        <v>5.5</v>
      </c>
      <c r="GB26" s="210">
        <v>5</v>
      </c>
      <c r="GC26" s="210"/>
      <c r="GD26" s="211">
        <f t="shared" si="86"/>
        <v>5</v>
      </c>
      <c r="GE26" s="209">
        <f t="shared" si="87"/>
        <v>5.3</v>
      </c>
      <c r="GF26" s="209" t="str">
        <f t="shared" si="88"/>
        <v>-</v>
      </c>
      <c r="GG26" s="501">
        <f t="shared" si="89"/>
        <v>5.3</v>
      </c>
      <c r="GH26" s="209">
        <f t="shared" si="90"/>
        <v>5.3</v>
      </c>
      <c r="GI26" s="439">
        <v>5</v>
      </c>
      <c r="GJ26" s="439">
        <v>6</v>
      </c>
      <c r="GK26" s="440">
        <v>7.2</v>
      </c>
      <c r="GL26" s="446">
        <f t="shared" si="91"/>
        <v>6.8</v>
      </c>
      <c r="GM26" s="502" t="str">
        <f t="shared" si="92"/>
        <v>TBK</v>
      </c>
      <c r="GN26" s="357">
        <v>6.5</v>
      </c>
      <c r="GO26" s="210">
        <v>4</v>
      </c>
      <c r="GP26" s="210"/>
      <c r="GQ26" s="211">
        <f t="shared" si="93"/>
        <v>4</v>
      </c>
      <c r="GR26" s="209">
        <f t="shared" si="94"/>
        <v>5.3</v>
      </c>
      <c r="GS26" s="209" t="str">
        <f t="shared" si="95"/>
        <v>-</v>
      </c>
      <c r="GT26" s="501">
        <f t="shared" si="96"/>
        <v>5.3</v>
      </c>
      <c r="GU26" s="209">
        <f t="shared" si="97"/>
        <v>5.3</v>
      </c>
      <c r="GV26" s="357">
        <v>6.5</v>
      </c>
      <c r="GW26" s="210">
        <v>7</v>
      </c>
      <c r="GX26" s="210"/>
      <c r="GY26" s="211">
        <f t="shared" si="98"/>
        <v>7</v>
      </c>
      <c r="GZ26" s="209">
        <f t="shared" si="99"/>
        <v>6.8</v>
      </c>
      <c r="HA26" s="209" t="str">
        <f t="shared" si="100"/>
        <v>-</v>
      </c>
      <c r="HB26" s="501">
        <f t="shared" si="101"/>
        <v>6.8</v>
      </c>
      <c r="HC26" s="209">
        <f t="shared" si="102"/>
        <v>6.8</v>
      </c>
      <c r="HD26" s="357">
        <v>7</v>
      </c>
      <c r="HE26" s="210">
        <v>5</v>
      </c>
      <c r="HF26" s="210"/>
      <c r="HG26" s="211">
        <f t="shared" si="103"/>
        <v>5</v>
      </c>
      <c r="HH26" s="209">
        <f t="shared" si="104"/>
        <v>6</v>
      </c>
      <c r="HI26" s="209" t="str">
        <f t="shared" si="105"/>
        <v>-</v>
      </c>
      <c r="HJ26" s="501">
        <f t="shared" si="106"/>
        <v>6</v>
      </c>
      <c r="HK26" s="209">
        <f t="shared" si="107"/>
        <v>6</v>
      </c>
      <c r="HL26" s="357">
        <v>7</v>
      </c>
      <c r="HM26" s="210">
        <v>6</v>
      </c>
      <c r="HN26" s="210"/>
      <c r="HO26" s="211">
        <f t="shared" si="108"/>
        <v>6</v>
      </c>
      <c r="HP26" s="209">
        <f t="shared" si="109"/>
        <v>6.5</v>
      </c>
      <c r="HQ26" s="209" t="str">
        <f t="shared" si="110"/>
        <v>-</v>
      </c>
      <c r="HR26" s="501">
        <f t="shared" si="111"/>
        <v>6.5</v>
      </c>
      <c r="HS26" s="209">
        <f t="shared" si="112"/>
        <v>6.5</v>
      </c>
      <c r="HT26" s="357">
        <v>6</v>
      </c>
      <c r="HU26" s="210">
        <v>0</v>
      </c>
      <c r="HV26" s="210">
        <v>5</v>
      </c>
      <c r="HW26" s="211" t="str">
        <f t="shared" si="113"/>
        <v>0/5</v>
      </c>
      <c r="HX26" s="209">
        <f t="shared" si="114"/>
        <v>3</v>
      </c>
      <c r="HY26" s="209">
        <f t="shared" si="115"/>
        <v>5.5</v>
      </c>
      <c r="HZ26" s="501">
        <f t="shared" si="116"/>
        <v>5.5</v>
      </c>
      <c r="IA26" s="209" t="str">
        <f t="shared" si="117"/>
        <v>3/5.5</v>
      </c>
      <c r="IB26" s="493">
        <v>5</v>
      </c>
      <c r="IC26" s="439">
        <v>7</v>
      </c>
      <c r="ID26" s="439">
        <v>7</v>
      </c>
      <c r="IE26" s="510">
        <v>7.5</v>
      </c>
      <c r="IF26" s="444">
        <f t="shared" si="118"/>
        <v>6.5</v>
      </c>
      <c r="IG26" s="445" t="str">
        <f t="shared" si="119"/>
        <v>TBK</v>
      </c>
      <c r="IH26" s="446">
        <f t="shared" si="120"/>
        <v>6.7</v>
      </c>
      <c r="II26" s="442" t="str">
        <f t="shared" si="121"/>
        <v>TBK</v>
      </c>
      <c r="IJ26" s="267">
        <f t="shared" si="122"/>
        <v>6.6</v>
      </c>
      <c r="IK26" s="506" t="str">
        <f t="shared" si="123"/>
        <v>TBK</v>
      </c>
      <c r="IL26" s="439">
        <v>5.5</v>
      </c>
      <c r="IM26" s="439">
        <v>7.5</v>
      </c>
      <c r="IN26" s="439">
        <v>5.5</v>
      </c>
      <c r="IO26" s="440">
        <f>ROUND(SUM(IL26:IN26)/3,1)</f>
        <v>6.2</v>
      </c>
      <c r="IP26" s="267">
        <f t="shared" si="124"/>
        <v>6.4</v>
      </c>
      <c r="IQ26" s="442" t="str">
        <f t="shared" si="125"/>
        <v>TBK</v>
      </c>
      <c r="IR26" s="590"/>
    </row>
    <row r="27" spans="1:252" s="16" customFormat="1" ht="26.25" customHeight="1">
      <c r="A27" s="277">
        <f t="shared" si="147"/>
        <v>23</v>
      </c>
      <c r="B27" s="135" t="s">
        <v>233</v>
      </c>
      <c r="C27" s="136" t="s">
        <v>86</v>
      </c>
      <c r="D27" s="137" t="s">
        <v>91</v>
      </c>
      <c r="E27" s="171">
        <v>6.4</v>
      </c>
      <c r="F27" s="168">
        <v>4</v>
      </c>
      <c r="G27" s="168"/>
      <c r="H27" s="169">
        <f t="shared" si="126"/>
        <v>4</v>
      </c>
      <c r="I27" s="171">
        <f t="shared" si="127"/>
        <v>5.2</v>
      </c>
      <c r="J27" s="171" t="str">
        <f t="shared" si="128"/>
        <v>-</v>
      </c>
      <c r="K27" s="372">
        <f t="shared" si="129"/>
        <v>5.2</v>
      </c>
      <c r="L27" s="209">
        <f t="shared" si="130"/>
        <v>5.2</v>
      </c>
      <c r="M27" s="209">
        <v>3.5</v>
      </c>
      <c r="N27" s="210">
        <v>2</v>
      </c>
      <c r="O27" s="210">
        <v>3</v>
      </c>
      <c r="P27" s="211" t="str">
        <f t="shared" si="0"/>
        <v>2/3</v>
      </c>
      <c r="Q27" s="209">
        <f t="shared" si="1"/>
        <v>2.8</v>
      </c>
      <c r="R27" s="209">
        <f t="shared" si="2"/>
        <v>3.3</v>
      </c>
      <c r="S27" s="348">
        <v>7.5</v>
      </c>
      <c r="T27" s="348" t="s">
        <v>299</v>
      </c>
      <c r="U27" s="209">
        <v>7.3</v>
      </c>
      <c r="V27" s="210">
        <v>3</v>
      </c>
      <c r="W27" s="210"/>
      <c r="X27" s="211">
        <f t="shared" si="5"/>
        <v>3</v>
      </c>
      <c r="Y27" s="209">
        <f t="shared" si="6"/>
        <v>5.2</v>
      </c>
      <c r="Z27" s="209" t="str">
        <f t="shared" si="7"/>
        <v>-</v>
      </c>
      <c r="AA27" s="348">
        <f t="shared" si="8"/>
        <v>5.2</v>
      </c>
      <c r="AB27" s="209">
        <f t="shared" si="9"/>
        <v>5.2</v>
      </c>
      <c r="AC27" s="209">
        <v>6.7</v>
      </c>
      <c r="AD27" s="210">
        <v>5</v>
      </c>
      <c r="AE27" s="210"/>
      <c r="AF27" s="211">
        <f t="shared" si="10"/>
        <v>5</v>
      </c>
      <c r="AG27" s="209">
        <f t="shared" si="11"/>
        <v>5.9</v>
      </c>
      <c r="AH27" s="209" t="str">
        <f t="shared" si="12"/>
        <v>-</v>
      </c>
      <c r="AI27" s="348">
        <f t="shared" si="13"/>
        <v>5.9</v>
      </c>
      <c r="AJ27" s="209">
        <f t="shared" si="14"/>
        <v>5.9</v>
      </c>
      <c r="AK27" s="209">
        <v>6</v>
      </c>
      <c r="AL27" s="210">
        <v>3</v>
      </c>
      <c r="AM27" s="210">
        <v>9</v>
      </c>
      <c r="AN27" s="211" t="str">
        <f t="shared" si="15"/>
        <v>3/9</v>
      </c>
      <c r="AO27" s="209">
        <f t="shared" si="16"/>
        <v>4.5</v>
      </c>
      <c r="AP27" s="209">
        <f t="shared" si="17"/>
        <v>7.5</v>
      </c>
      <c r="AQ27" s="348">
        <f t="shared" si="18"/>
        <v>7.5</v>
      </c>
      <c r="AR27" s="209" t="str">
        <f t="shared" si="19"/>
        <v>4.5/7.5</v>
      </c>
      <c r="AS27" s="209">
        <v>5</v>
      </c>
      <c r="AT27" s="210">
        <v>2</v>
      </c>
      <c r="AU27" s="210">
        <v>3</v>
      </c>
      <c r="AV27" s="211" t="str">
        <f t="shared" si="20"/>
        <v>2/3</v>
      </c>
      <c r="AW27" s="209">
        <f t="shared" si="21"/>
        <v>3.5</v>
      </c>
      <c r="AX27" s="209">
        <f t="shared" si="22"/>
        <v>4</v>
      </c>
      <c r="AY27" s="348">
        <v>5.9</v>
      </c>
      <c r="AZ27" s="348" t="s">
        <v>279</v>
      </c>
      <c r="BA27" s="215">
        <v>7</v>
      </c>
      <c r="BB27" s="225">
        <f t="shared" si="25"/>
        <v>6.1</v>
      </c>
      <c r="BC27" s="226" t="str">
        <f t="shared" si="26"/>
        <v>TBK</v>
      </c>
      <c r="BD27" s="209">
        <v>6.7</v>
      </c>
      <c r="BE27" s="210">
        <v>4</v>
      </c>
      <c r="BF27" s="210"/>
      <c r="BG27" s="211">
        <f t="shared" si="27"/>
        <v>4</v>
      </c>
      <c r="BH27" s="209">
        <f t="shared" si="28"/>
        <v>5.4</v>
      </c>
      <c r="BI27" s="209" t="str">
        <f t="shared" si="29"/>
        <v>-</v>
      </c>
      <c r="BJ27" s="348">
        <f t="shared" si="30"/>
        <v>5.4</v>
      </c>
      <c r="BK27" s="209">
        <f t="shared" si="31"/>
        <v>5.4</v>
      </c>
      <c r="BL27" s="209">
        <v>5.5</v>
      </c>
      <c r="BM27" s="215">
        <v>5</v>
      </c>
      <c r="BN27" s="215"/>
      <c r="BO27" s="211">
        <f t="shared" si="150"/>
        <v>5</v>
      </c>
      <c r="BP27" s="209">
        <f t="shared" si="151"/>
        <v>5.3</v>
      </c>
      <c r="BQ27" s="209" t="str">
        <f t="shared" si="152"/>
        <v>-</v>
      </c>
      <c r="BR27" s="348">
        <f t="shared" si="153"/>
        <v>5.3</v>
      </c>
      <c r="BS27" s="209">
        <f t="shared" si="154"/>
        <v>5.3</v>
      </c>
      <c r="BT27" s="209"/>
      <c r="BU27" s="209"/>
      <c r="BV27" s="348"/>
      <c r="BW27" s="209"/>
      <c r="BX27" s="209">
        <v>5</v>
      </c>
      <c r="BY27" s="210">
        <v>4</v>
      </c>
      <c r="BZ27" s="210">
        <v>5</v>
      </c>
      <c r="CA27" s="211" t="str">
        <f t="shared" si="136"/>
        <v>4/5</v>
      </c>
      <c r="CB27" s="209">
        <f t="shared" si="137"/>
        <v>4.5</v>
      </c>
      <c r="CC27" s="209">
        <f t="shared" si="138"/>
        <v>5</v>
      </c>
      <c r="CD27" s="348">
        <f t="shared" si="139"/>
        <v>5</v>
      </c>
      <c r="CE27" s="209" t="str">
        <f t="shared" si="32"/>
        <v>4.5/5</v>
      </c>
      <c r="CF27" s="209">
        <v>7</v>
      </c>
      <c r="CG27" s="210">
        <v>6</v>
      </c>
      <c r="CH27" s="210"/>
      <c r="CI27" s="211">
        <f t="shared" si="33"/>
        <v>6</v>
      </c>
      <c r="CJ27" s="209">
        <f t="shared" si="34"/>
        <v>6.5</v>
      </c>
      <c r="CK27" s="209" t="str">
        <f t="shared" si="35"/>
        <v>-</v>
      </c>
      <c r="CL27" s="348">
        <f t="shared" si="36"/>
        <v>6.5</v>
      </c>
      <c r="CM27" s="209">
        <f t="shared" si="37"/>
        <v>6.5</v>
      </c>
      <c r="CN27" s="209">
        <v>6.2</v>
      </c>
      <c r="CO27" s="210">
        <v>3</v>
      </c>
      <c r="CP27" s="210">
        <v>5</v>
      </c>
      <c r="CQ27" s="211" t="str">
        <f t="shared" si="38"/>
        <v>3/5</v>
      </c>
      <c r="CR27" s="209">
        <f t="shared" si="39"/>
        <v>4.6</v>
      </c>
      <c r="CS27" s="209">
        <f t="shared" si="40"/>
        <v>5.6</v>
      </c>
      <c r="CT27" s="348">
        <f t="shared" si="41"/>
        <v>5.6</v>
      </c>
      <c r="CU27" s="209" t="str">
        <f t="shared" si="42"/>
        <v>4.6/5.6</v>
      </c>
      <c r="CV27" s="209">
        <v>6</v>
      </c>
      <c r="CW27" s="210">
        <v>3</v>
      </c>
      <c r="CX27" s="210">
        <v>7</v>
      </c>
      <c r="CY27" s="211" t="str">
        <f t="shared" si="43"/>
        <v>3/7</v>
      </c>
      <c r="CZ27" s="209">
        <f t="shared" si="44"/>
        <v>4.5</v>
      </c>
      <c r="DA27" s="209">
        <f t="shared" si="45"/>
        <v>6.5</v>
      </c>
      <c r="DB27" s="348">
        <f t="shared" si="46"/>
        <v>6.5</v>
      </c>
      <c r="DC27" s="209" t="str">
        <f t="shared" si="47"/>
        <v>4.5/6.5</v>
      </c>
      <c r="DD27" s="209">
        <v>6</v>
      </c>
      <c r="DE27" s="210">
        <v>2</v>
      </c>
      <c r="DF27" s="210">
        <v>2</v>
      </c>
      <c r="DG27" s="211" t="str">
        <f t="shared" si="48"/>
        <v>2/2</v>
      </c>
      <c r="DH27" s="209">
        <f t="shared" si="49"/>
        <v>4</v>
      </c>
      <c r="DI27" s="209">
        <f t="shared" si="50"/>
        <v>4</v>
      </c>
      <c r="DJ27" s="348">
        <v>6.5</v>
      </c>
      <c r="DK27" s="348" t="s">
        <v>398</v>
      </c>
      <c r="DL27" s="209">
        <v>7.6</v>
      </c>
      <c r="DM27" s="210">
        <v>8</v>
      </c>
      <c r="DN27" s="210"/>
      <c r="DO27" s="211">
        <f t="shared" si="53"/>
        <v>8</v>
      </c>
      <c r="DP27" s="209">
        <f t="shared" si="54"/>
        <v>7.8</v>
      </c>
      <c r="DQ27" s="209" t="str">
        <f t="shared" si="55"/>
        <v>-</v>
      </c>
      <c r="DR27" s="348">
        <f t="shared" si="56"/>
        <v>7.8</v>
      </c>
      <c r="DS27" s="209">
        <f t="shared" si="57"/>
        <v>7.8</v>
      </c>
      <c r="DT27" s="214">
        <v>2</v>
      </c>
      <c r="DU27" s="214">
        <v>7</v>
      </c>
      <c r="DV27" s="311">
        <f t="shared" si="140"/>
        <v>7</v>
      </c>
      <c r="DW27" s="312" t="str">
        <f t="shared" si="141"/>
        <v>2/7</v>
      </c>
      <c r="DX27" s="215">
        <v>7</v>
      </c>
      <c r="DY27" s="214"/>
      <c r="DZ27" s="311">
        <f t="shared" si="142"/>
        <v>7</v>
      </c>
      <c r="EA27" s="312">
        <f t="shared" si="58"/>
        <v>7</v>
      </c>
      <c r="EB27" s="215">
        <v>7</v>
      </c>
      <c r="EC27" s="215"/>
      <c r="ED27" s="311">
        <f t="shared" si="59"/>
        <v>7</v>
      </c>
      <c r="EE27" s="312">
        <f t="shared" si="60"/>
        <v>7</v>
      </c>
      <c r="EF27" s="311">
        <f t="shared" si="143"/>
        <v>7</v>
      </c>
      <c r="EG27" s="348">
        <f t="shared" si="144"/>
        <v>7</v>
      </c>
      <c r="EH27" s="210">
        <v>6</v>
      </c>
      <c r="EI27" s="267">
        <f t="shared" si="145"/>
        <v>6</v>
      </c>
      <c r="EJ27" s="207" t="str">
        <f t="shared" si="149"/>
        <v>TBK</v>
      </c>
      <c r="EK27" s="267">
        <f t="shared" si="146"/>
        <v>6</v>
      </c>
      <c r="EL27" s="204" t="str">
        <f t="shared" si="149"/>
        <v>TBK</v>
      </c>
      <c r="EM27" s="357">
        <v>5.5</v>
      </c>
      <c r="EN27" s="210">
        <v>6</v>
      </c>
      <c r="EO27" s="210"/>
      <c r="EP27" s="211">
        <f t="shared" si="62"/>
        <v>6</v>
      </c>
      <c r="EQ27" s="209">
        <f t="shared" si="63"/>
        <v>5.8</v>
      </c>
      <c r="ER27" s="209" t="str">
        <f t="shared" si="64"/>
        <v>-</v>
      </c>
      <c r="ES27" s="500">
        <f t="shared" si="65"/>
        <v>5.8</v>
      </c>
      <c r="ET27" s="209">
        <f t="shared" si="66"/>
        <v>5.8</v>
      </c>
      <c r="EU27" s="467">
        <v>6.67</v>
      </c>
      <c r="EV27" s="210">
        <v>5</v>
      </c>
      <c r="EW27" s="210"/>
      <c r="EX27" s="211">
        <f t="shared" si="67"/>
        <v>5</v>
      </c>
      <c r="EY27" s="209">
        <f t="shared" si="68"/>
        <v>5.8</v>
      </c>
      <c r="EZ27" s="209" t="str">
        <f t="shared" si="69"/>
        <v>-</v>
      </c>
      <c r="FA27" s="501">
        <f t="shared" si="70"/>
        <v>5.8</v>
      </c>
      <c r="FB27" s="209">
        <f t="shared" si="71"/>
        <v>5.8</v>
      </c>
      <c r="FC27" s="357">
        <v>7</v>
      </c>
      <c r="FD27" s="210">
        <v>1</v>
      </c>
      <c r="FE27" s="210">
        <v>3</v>
      </c>
      <c r="FF27" s="211" t="str">
        <f t="shared" si="72"/>
        <v>1/3</v>
      </c>
      <c r="FG27" s="209">
        <f t="shared" si="73"/>
        <v>4</v>
      </c>
      <c r="FH27" s="209">
        <f t="shared" si="74"/>
        <v>5</v>
      </c>
      <c r="FI27" s="501">
        <f t="shared" si="75"/>
        <v>5</v>
      </c>
      <c r="FJ27" s="209" t="str">
        <f t="shared" si="76"/>
        <v>4/5</v>
      </c>
      <c r="FK27" s="357">
        <v>6.5</v>
      </c>
      <c r="FL27" s="210">
        <v>6</v>
      </c>
      <c r="FM27" s="210"/>
      <c r="FN27" s="211">
        <f t="shared" si="77"/>
        <v>6</v>
      </c>
      <c r="FO27" s="209">
        <f t="shared" si="78"/>
        <v>6.3</v>
      </c>
      <c r="FP27" s="209" t="str">
        <f t="shared" si="79"/>
        <v>-</v>
      </c>
      <c r="FQ27" s="501">
        <f>MAX(FO27:FP27)</f>
        <v>6.3</v>
      </c>
      <c r="FR27" s="209">
        <f t="shared" si="80"/>
        <v>6.3</v>
      </c>
      <c r="FS27" s="467">
        <v>5.67</v>
      </c>
      <c r="FT27" s="210">
        <v>4</v>
      </c>
      <c r="FU27" s="210">
        <v>0</v>
      </c>
      <c r="FV27" s="211" t="str">
        <f t="shared" si="81"/>
        <v>4/0</v>
      </c>
      <c r="FW27" s="209">
        <f t="shared" si="82"/>
        <v>4.8</v>
      </c>
      <c r="FX27" s="209">
        <f t="shared" si="83"/>
        <v>2.8</v>
      </c>
      <c r="FY27" s="501">
        <v>5</v>
      </c>
      <c r="FZ27" s="348" t="s">
        <v>434</v>
      </c>
      <c r="GA27" s="357">
        <v>5.5</v>
      </c>
      <c r="GB27" s="210">
        <v>4</v>
      </c>
      <c r="GC27" s="210">
        <v>5</v>
      </c>
      <c r="GD27" s="211" t="str">
        <f t="shared" si="86"/>
        <v>4/5</v>
      </c>
      <c r="GE27" s="209">
        <f t="shared" si="87"/>
        <v>4.8</v>
      </c>
      <c r="GF27" s="209">
        <f t="shared" si="88"/>
        <v>5.3</v>
      </c>
      <c r="GG27" s="501">
        <f t="shared" si="89"/>
        <v>5.3</v>
      </c>
      <c r="GH27" s="209" t="str">
        <f t="shared" si="90"/>
        <v>4.8/5.3</v>
      </c>
      <c r="GI27" s="439">
        <v>5</v>
      </c>
      <c r="GJ27" s="439">
        <v>6</v>
      </c>
      <c r="GK27" s="440">
        <v>7</v>
      </c>
      <c r="GL27" s="446">
        <f t="shared" si="91"/>
        <v>5.9</v>
      </c>
      <c r="GM27" s="502" t="str">
        <f t="shared" si="92"/>
        <v>TB</v>
      </c>
      <c r="GN27" s="357">
        <v>6.5</v>
      </c>
      <c r="GO27" s="210">
        <v>3</v>
      </c>
      <c r="GP27" s="210">
        <v>5</v>
      </c>
      <c r="GQ27" s="211" t="str">
        <f t="shared" si="93"/>
        <v>3/5</v>
      </c>
      <c r="GR27" s="209">
        <f t="shared" si="94"/>
        <v>4.8</v>
      </c>
      <c r="GS27" s="209">
        <f t="shared" si="95"/>
        <v>5.8</v>
      </c>
      <c r="GT27" s="501">
        <f t="shared" si="96"/>
        <v>5.8</v>
      </c>
      <c r="GU27" s="209" t="str">
        <f t="shared" si="97"/>
        <v>4.8/5.8</v>
      </c>
      <c r="GV27" s="357">
        <v>2.5</v>
      </c>
      <c r="GW27" s="210">
        <v>4</v>
      </c>
      <c r="GX27" s="210">
        <v>0</v>
      </c>
      <c r="GY27" s="211" t="str">
        <f t="shared" si="98"/>
        <v>4/0</v>
      </c>
      <c r="GZ27" s="209">
        <f t="shared" si="99"/>
        <v>3.3</v>
      </c>
      <c r="HA27" s="209">
        <f t="shared" si="100"/>
        <v>1.3</v>
      </c>
      <c r="HB27" s="501">
        <v>6</v>
      </c>
      <c r="HC27" s="348" t="s">
        <v>458</v>
      </c>
      <c r="HD27" s="357">
        <v>6</v>
      </c>
      <c r="HE27" s="210">
        <v>7</v>
      </c>
      <c r="HF27" s="210"/>
      <c r="HG27" s="211">
        <f t="shared" si="103"/>
        <v>7</v>
      </c>
      <c r="HH27" s="209">
        <f t="shared" si="104"/>
        <v>6.5</v>
      </c>
      <c r="HI27" s="209" t="str">
        <f t="shared" si="105"/>
        <v>-</v>
      </c>
      <c r="HJ27" s="501">
        <f t="shared" si="106"/>
        <v>6.5</v>
      </c>
      <c r="HK27" s="209">
        <f t="shared" si="107"/>
        <v>6.5</v>
      </c>
      <c r="HL27" s="357">
        <v>7</v>
      </c>
      <c r="HM27" s="210">
        <v>9</v>
      </c>
      <c r="HN27" s="210"/>
      <c r="HO27" s="211">
        <f t="shared" si="108"/>
        <v>9</v>
      </c>
      <c r="HP27" s="209">
        <f t="shared" si="109"/>
        <v>8</v>
      </c>
      <c r="HQ27" s="209" t="str">
        <f t="shared" si="110"/>
        <v>-</v>
      </c>
      <c r="HR27" s="501">
        <f t="shared" si="111"/>
        <v>8</v>
      </c>
      <c r="HS27" s="209">
        <f t="shared" si="112"/>
        <v>8</v>
      </c>
      <c r="HT27" s="357">
        <v>6</v>
      </c>
      <c r="HU27" s="210">
        <v>4</v>
      </c>
      <c r="HV27" s="210"/>
      <c r="HW27" s="211">
        <f t="shared" si="113"/>
        <v>4</v>
      </c>
      <c r="HX27" s="209">
        <f t="shared" si="114"/>
        <v>5</v>
      </c>
      <c r="HY27" s="209" t="str">
        <f t="shared" si="115"/>
        <v>-</v>
      </c>
      <c r="HZ27" s="501">
        <f t="shared" si="116"/>
        <v>5</v>
      </c>
      <c r="IA27" s="209">
        <f t="shared" si="117"/>
        <v>5</v>
      </c>
      <c r="IB27" s="493">
        <v>7</v>
      </c>
      <c r="IC27" s="439">
        <v>7</v>
      </c>
      <c r="ID27" s="439">
        <v>5</v>
      </c>
      <c r="IE27" s="510">
        <v>8</v>
      </c>
      <c r="IF27" s="444">
        <f t="shared" si="118"/>
        <v>6.8</v>
      </c>
      <c r="IG27" s="445" t="str">
        <f t="shared" si="119"/>
        <v>TBK</v>
      </c>
      <c r="IH27" s="446">
        <f t="shared" si="120"/>
        <v>6.3</v>
      </c>
      <c r="II27" s="442" t="str">
        <f t="shared" si="121"/>
        <v>TBK</v>
      </c>
      <c r="IJ27" s="267">
        <f t="shared" si="122"/>
        <v>6.1</v>
      </c>
      <c r="IK27" s="506" t="str">
        <f t="shared" si="123"/>
        <v>TBK</v>
      </c>
      <c r="IL27" s="439">
        <v>6</v>
      </c>
      <c r="IM27" s="439">
        <v>7.5</v>
      </c>
      <c r="IN27" s="439">
        <v>5.5</v>
      </c>
      <c r="IO27" s="440">
        <f>ROUND(SUM(IL27:IN27)/3,1)</f>
        <v>6.3</v>
      </c>
      <c r="IP27" s="267">
        <f t="shared" si="124"/>
        <v>6.2</v>
      </c>
      <c r="IQ27" s="442" t="str">
        <f t="shared" si="125"/>
        <v>TBK</v>
      </c>
      <c r="IR27" s="590"/>
    </row>
    <row r="28" spans="1:252" s="16" customFormat="1" ht="26.25" customHeight="1">
      <c r="A28" s="277">
        <f t="shared" si="147"/>
        <v>24</v>
      </c>
      <c r="B28" s="135" t="s">
        <v>236</v>
      </c>
      <c r="C28" s="136" t="s">
        <v>237</v>
      </c>
      <c r="D28" s="137" t="s">
        <v>238</v>
      </c>
      <c r="E28" s="171">
        <v>5.8</v>
      </c>
      <c r="F28" s="168">
        <v>3</v>
      </c>
      <c r="G28" s="168">
        <v>4</v>
      </c>
      <c r="H28" s="169" t="str">
        <f t="shared" si="126"/>
        <v>3/4</v>
      </c>
      <c r="I28" s="171">
        <f t="shared" si="127"/>
        <v>4.4</v>
      </c>
      <c r="J28" s="171">
        <f t="shared" si="128"/>
        <v>4.9</v>
      </c>
      <c r="K28" s="372">
        <v>7.5</v>
      </c>
      <c r="L28" s="348" t="s">
        <v>334</v>
      </c>
      <c r="M28" s="209">
        <v>5</v>
      </c>
      <c r="N28" s="210">
        <v>3</v>
      </c>
      <c r="O28" s="210">
        <v>5</v>
      </c>
      <c r="P28" s="211" t="str">
        <f t="shared" si="0"/>
        <v>3/5</v>
      </c>
      <c r="Q28" s="209">
        <f t="shared" si="1"/>
        <v>4</v>
      </c>
      <c r="R28" s="209">
        <f t="shared" si="2"/>
        <v>5</v>
      </c>
      <c r="S28" s="348">
        <f aca="true" t="shared" si="155" ref="S28:S36">MAX(Q28:R28)</f>
        <v>5</v>
      </c>
      <c r="T28" s="209" t="str">
        <f aca="true" t="shared" si="156" ref="T28:T36">IF(Q28&gt;=5,Q28,IF(R28&gt;=5,Q28&amp;"/"&amp;R28,Q28&amp;"/"&amp;R28))</f>
        <v>4/5</v>
      </c>
      <c r="U28" s="209">
        <v>6.7</v>
      </c>
      <c r="V28" s="210">
        <v>4</v>
      </c>
      <c r="W28" s="210"/>
      <c r="X28" s="211">
        <f t="shared" si="5"/>
        <v>4</v>
      </c>
      <c r="Y28" s="209">
        <f t="shared" si="6"/>
        <v>5.4</v>
      </c>
      <c r="Z28" s="209" t="str">
        <f t="shared" si="7"/>
        <v>-</v>
      </c>
      <c r="AA28" s="348">
        <f>MAX(Y28:Z28)</f>
        <v>5.4</v>
      </c>
      <c r="AB28" s="209">
        <f>IF(Y28&gt;=5,Y28,IF(Z28&gt;=5,Y28&amp;"/"&amp;Z28,Y28&amp;"/"&amp;Z28))</f>
        <v>5.4</v>
      </c>
      <c r="AC28" s="209">
        <v>6</v>
      </c>
      <c r="AD28" s="210">
        <v>7</v>
      </c>
      <c r="AE28" s="210"/>
      <c r="AF28" s="211">
        <f>IF(ISBLANK(AE28),AD28,AD28&amp;"/"&amp;AE28)</f>
        <v>7</v>
      </c>
      <c r="AG28" s="209">
        <f>ROUND((AC28+AD28)/2,1)</f>
        <v>6.5</v>
      </c>
      <c r="AH28" s="209" t="str">
        <f>IF(ISNUMBER(AE28),ROUND((AC28+AE28)/2,1),"-")</f>
        <v>-</v>
      </c>
      <c r="AI28" s="348">
        <f>MAX(AG28:AH28)</f>
        <v>6.5</v>
      </c>
      <c r="AJ28" s="209">
        <f>IF(AG28&gt;=5,AG28,IF(AH28&gt;=5,AG28&amp;"/"&amp;AH28,AG28&amp;"/"&amp;AH28))</f>
        <v>6.5</v>
      </c>
      <c r="AK28" s="209">
        <v>5</v>
      </c>
      <c r="AL28" s="210">
        <v>9</v>
      </c>
      <c r="AM28" s="210"/>
      <c r="AN28" s="211">
        <f t="shared" si="15"/>
        <v>9</v>
      </c>
      <c r="AO28" s="209">
        <f t="shared" si="16"/>
        <v>7</v>
      </c>
      <c r="AP28" s="209" t="str">
        <f t="shared" si="17"/>
        <v>-</v>
      </c>
      <c r="AQ28" s="348">
        <f t="shared" si="18"/>
        <v>7</v>
      </c>
      <c r="AR28" s="209">
        <f t="shared" si="19"/>
        <v>7</v>
      </c>
      <c r="AS28" s="209">
        <v>5</v>
      </c>
      <c r="AT28" s="210">
        <v>7</v>
      </c>
      <c r="AU28" s="210"/>
      <c r="AV28" s="211">
        <f t="shared" si="20"/>
        <v>7</v>
      </c>
      <c r="AW28" s="209">
        <f t="shared" si="21"/>
        <v>6</v>
      </c>
      <c r="AX28" s="209" t="str">
        <f t="shared" si="22"/>
        <v>-</v>
      </c>
      <c r="AY28" s="348">
        <f>MAX(AW28:AX28)</f>
        <v>6</v>
      </c>
      <c r="AZ28" s="209">
        <f>IF(AW28&gt;=5,AW28,IF(AX28&gt;=5,AW28&amp;"/"&amp;AX28,AW28&amp;"/"&amp;AX28))</f>
        <v>6</v>
      </c>
      <c r="BA28" s="215">
        <v>7</v>
      </c>
      <c r="BB28" s="225">
        <f t="shared" si="25"/>
        <v>6.3</v>
      </c>
      <c r="BC28" s="226" t="str">
        <f t="shared" si="26"/>
        <v>TBK</v>
      </c>
      <c r="BD28" s="209">
        <v>7.3</v>
      </c>
      <c r="BE28" s="210">
        <v>7</v>
      </c>
      <c r="BF28" s="210"/>
      <c r="BG28" s="211">
        <f>IF(ISBLANK(BF28),BE28,BE28&amp;"/"&amp;BF28)</f>
        <v>7</v>
      </c>
      <c r="BH28" s="209">
        <f t="shared" si="28"/>
        <v>7.2</v>
      </c>
      <c r="BI28" s="209" t="str">
        <f t="shared" si="29"/>
        <v>-</v>
      </c>
      <c r="BJ28" s="348">
        <f aca="true" t="shared" si="157" ref="BJ28:BJ36">MAX(BH28:BI28)</f>
        <v>7.2</v>
      </c>
      <c r="BK28" s="209">
        <f aca="true" t="shared" si="158" ref="BK28:BK36">IF(BH28&gt;=5,BH28,IF(BI28&gt;=5,BH28&amp;"/"&amp;BI28,BH28&amp;"/"&amp;BI28))</f>
        <v>7.2</v>
      </c>
      <c r="BL28" s="209">
        <v>6.5</v>
      </c>
      <c r="BM28" s="215">
        <v>5</v>
      </c>
      <c r="BN28" s="215"/>
      <c r="BO28" s="211">
        <f t="shared" si="150"/>
        <v>5</v>
      </c>
      <c r="BP28" s="209">
        <f t="shared" si="151"/>
        <v>5.8</v>
      </c>
      <c r="BQ28" s="209" t="str">
        <f t="shared" si="152"/>
        <v>-</v>
      </c>
      <c r="BR28" s="348">
        <f t="shared" si="153"/>
        <v>5.8</v>
      </c>
      <c r="BS28" s="209">
        <f t="shared" si="154"/>
        <v>5.8</v>
      </c>
      <c r="BT28" s="209"/>
      <c r="BU28" s="209"/>
      <c r="BV28" s="348"/>
      <c r="BW28" s="209"/>
      <c r="BX28" s="209">
        <v>7</v>
      </c>
      <c r="BY28" s="210">
        <v>6</v>
      </c>
      <c r="BZ28" s="210"/>
      <c r="CA28" s="211">
        <f t="shared" si="136"/>
        <v>6</v>
      </c>
      <c r="CB28" s="209">
        <f t="shared" si="137"/>
        <v>6.5</v>
      </c>
      <c r="CC28" s="209" t="str">
        <f t="shared" si="138"/>
        <v>-</v>
      </c>
      <c r="CD28" s="348">
        <f t="shared" si="139"/>
        <v>6.5</v>
      </c>
      <c r="CE28" s="209">
        <f t="shared" si="32"/>
        <v>6.5</v>
      </c>
      <c r="CF28" s="209">
        <v>6.5</v>
      </c>
      <c r="CG28" s="210">
        <v>5</v>
      </c>
      <c r="CH28" s="210"/>
      <c r="CI28" s="211">
        <f>IF(ISBLANK(CH28),CG28,CG28&amp;"/"&amp;CH28)</f>
        <v>5</v>
      </c>
      <c r="CJ28" s="209">
        <f>ROUND((CF28+CG28)/2,1)</f>
        <v>5.8</v>
      </c>
      <c r="CK28" s="209" t="str">
        <f>IF(ISNUMBER(CH28),ROUND((CF28+CH28)/2,1),"-")</f>
        <v>-</v>
      </c>
      <c r="CL28" s="348">
        <f>MAX(CJ28:CK28)</f>
        <v>5.8</v>
      </c>
      <c r="CM28" s="209">
        <f>IF(CJ28&gt;=5,CJ28,IF(CK28&gt;=5,CJ28&amp;"/"&amp;CK28,CJ28&amp;"/"&amp;CK28))</f>
        <v>5.8</v>
      </c>
      <c r="CN28" s="209">
        <v>6</v>
      </c>
      <c r="CO28" s="210">
        <v>0</v>
      </c>
      <c r="CP28" s="210">
        <v>6</v>
      </c>
      <c r="CQ28" s="211" t="str">
        <f>IF(ISBLANK(CP28),CO28,CO28&amp;"/"&amp;CP28)</f>
        <v>0/6</v>
      </c>
      <c r="CR28" s="209">
        <f>ROUND((CN28+CO28)/2,1)</f>
        <v>3</v>
      </c>
      <c r="CS28" s="209">
        <f>IF(ISNUMBER(CP28),ROUND((CN28+CP28)/2,1),"-")</f>
        <v>6</v>
      </c>
      <c r="CT28" s="348">
        <f>MAX(CR28:CS28)</f>
        <v>6</v>
      </c>
      <c r="CU28" s="209" t="str">
        <f>IF(CR28&gt;=5,CR28,IF(CS28&gt;=5,CR28&amp;"/"&amp;CS28,CR28&amp;"/"&amp;CS28))</f>
        <v>3/6</v>
      </c>
      <c r="CV28" s="209">
        <v>5.75</v>
      </c>
      <c r="CW28" s="210">
        <v>4</v>
      </c>
      <c r="CX28" s="210">
        <v>4</v>
      </c>
      <c r="CY28" s="211" t="str">
        <f t="shared" si="43"/>
        <v>4/4</v>
      </c>
      <c r="CZ28" s="209">
        <f t="shared" si="44"/>
        <v>4.9</v>
      </c>
      <c r="DA28" s="209">
        <f t="shared" si="45"/>
        <v>4.9</v>
      </c>
      <c r="DB28" s="348">
        <v>7.3</v>
      </c>
      <c r="DC28" s="348" t="s">
        <v>402</v>
      </c>
      <c r="DD28" s="209">
        <v>7</v>
      </c>
      <c r="DE28" s="210">
        <v>5</v>
      </c>
      <c r="DF28" s="210"/>
      <c r="DG28" s="211">
        <f t="shared" si="48"/>
        <v>5</v>
      </c>
      <c r="DH28" s="209">
        <f t="shared" si="49"/>
        <v>6</v>
      </c>
      <c r="DI28" s="209" t="str">
        <f t="shared" si="50"/>
        <v>-</v>
      </c>
      <c r="DJ28" s="348">
        <f aca="true" t="shared" si="159" ref="DJ28:DJ36">MAX(DH28:DI28)</f>
        <v>6</v>
      </c>
      <c r="DK28" s="209">
        <f aca="true" t="shared" si="160" ref="DK28:DK36">IF(DH28&gt;=5,DH28,IF(DI28&gt;=5,DH28&amp;"/"&amp;DI28,DH28&amp;"/"&amp;DI28))</f>
        <v>6</v>
      </c>
      <c r="DL28" s="209">
        <v>5.2</v>
      </c>
      <c r="DM28" s="210">
        <v>8</v>
      </c>
      <c r="DN28" s="210"/>
      <c r="DO28" s="211">
        <f>IF(ISBLANK(DN28),DM28,DM28&amp;"/"&amp;DN28)</f>
        <v>8</v>
      </c>
      <c r="DP28" s="209">
        <f>ROUND((DL28+DM28)/2,1)</f>
        <v>6.6</v>
      </c>
      <c r="DQ28" s="209" t="str">
        <f>IF(ISNUMBER(DN28),ROUND((DL28+DN28)/2,1),"-")</f>
        <v>-</v>
      </c>
      <c r="DR28" s="348">
        <f>MAX(DP28:DQ28)</f>
        <v>6.6</v>
      </c>
      <c r="DS28" s="209">
        <f>IF(DP28&gt;=5,DP28,IF(DQ28&gt;=5,DP28&amp;"/"&amp;DQ28,DP28&amp;"/"&amp;DQ28))</f>
        <v>6.6</v>
      </c>
      <c r="DT28" s="214">
        <v>5</v>
      </c>
      <c r="DU28" s="214"/>
      <c r="DV28" s="311">
        <f t="shared" si="140"/>
        <v>5</v>
      </c>
      <c r="DW28" s="312">
        <f t="shared" si="141"/>
        <v>5</v>
      </c>
      <c r="DX28" s="215">
        <v>7</v>
      </c>
      <c r="DY28" s="214"/>
      <c r="DZ28" s="311">
        <f t="shared" si="142"/>
        <v>7</v>
      </c>
      <c r="EA28" s="312">
        <f t="shared" si="58"/>
        <v>7</v>
      </c>
      <c r="EB28" s="215">
        <v>7</v>
      </c>
      <c r="EC28" s="215"/>
      <c r="ED28" s="311">
        <f t="shared" si="59"/>
        <v>7</v>
      </c>
      <c r="EE28" s="312">
        <f t="shared" si="60"/>
        <v>7</v>
      </c>
      <c r="EF28" s="311">
        <f t="shared" si="143"/>
        <v>5</v>
      </c>
      <c r="EG28" s="348">
        <f t="shared" si="144"/>
        <v>6.3</v>
      </c>
      <c r="EH28" s="210">
        <v>7</v>
      </c>
      <c r="EI28" s="267">
        <f t="shared" si="145"/>
        <v>6.5</v>
      </c>
      <c r="EJ28" s="207" t="str">
        <f t="shared" si="149"/>
        <v>TBK</v>
      </c>
      <c r="EK28" s="267">
        <f>ROUND((BB28*$BB$3+EI28*$EI$3)/$EK$3,1)</f>
        <v>6.4</v>
      </c>
      <c r="EL28" s="204" t="str">
        <f t="shared" si="149"/>
        <v>TBK</v>
      </c>
      <c r="EM28" s="357">
        <v>8</v>
      </c>
      <c r="EN28" s="210">
        <v>3</v>
      </c>
      <c r="EO28" s="210"/>
      <c r="EP28" s="211">
        <f t="shared" si="62"/>
        <v>3</v>
      </c>
      <c r="EQ28" s="209">
        <f t="shared" si="63"/>
        <v>5.5</v>
      </c>
      <c r="ER28" s="209" t="str">
        <f t="shared" si="64"/>
        <v>-</v>
      </c>
      <c r="ES28" s="500">
        <f>MAX(EQ28:ER28)</f>
        <v>5.5</v>
      </c>
      <c r="ET28" s="209">
        <f t="shared" si="66"/>
        <v>5.5</v>
      </c>
      <c r="EU28" s="467">
        <v>7.67</v>
      </c>
      <c r="EV28" s="210">
        <v>4</v>
      </c>
      <c r="EW28" s="210"/>
      <c r="EX28" s="211">
        <f t="shared" si="67"/>
        <v>4</v>
      </c>
      <c r="EY28" s="209">
        <f t="shared" si="68"/>
        <v>5.8</v>
      </c>
      <c r="EZ28" s="209" t="str">
        <f t="shared" si="69"/>
        <v>-</v>
      </c>
      <c r="FA28" s="501">
        <f>MAX(EY28:EZ28)</f>
        <v>5.8</v>
      </c>
      <c r="FB28" s="209">
        <f aca="true" t="shared" si="161" ref="FB28:FB37">IF(EY28&gt;=5,EY28,IF(EZ28&gt;=5,EY28&amp;"/"&amp;EZ28,EY28&amp;"/"&amp;EZ28))</f>
        <v>5.8</v>
      </c>
      <c r="FC28" s="357">
        <v>7</v>
      </c>
      <c r="FD28" s="210">
        <v>1</v>
      </c>
      <c r="FE28" s="210">
        <v>6</v>
      </c>
      <c r="FF28" s="211" t="str">
        <f t="shared" si="72"/>
        <v>1/6</v>
      </c>
      <c r="FG28" s="209">
        <f t="shared" si="73"/>
        <v>4</v>
      </c>
      <c r="FH28" s="209">
        <f t="shared" si="74"/>
        <v>6.5</v>
      </c>
      <c r="FI28" s="501">
        <f>MAX(FG28:FH28)</f>
        <v>6.5</v>
      </c>
      <c r="FJ28" s="209" t="str">
        <f t="shared" si="76"/>
        <v>4/6.5</v>
      </c>
      <c r="FK28" s="357">
        <v>6</v>
      </c>
      <c r="FL28" s="210">
        <v>5</v>
      </c>
      <c r="FM28" s="210"/>
      <c r="FN28" s="211">
        <f t="shared" si="77"/>
        <v>5</v>
      </c>
      <c r="FO28" s="209">
        <f t="shared" si="78"/>
        <v>5.5</v>
      </c>
      <c r="FP28" s="209" t="str">
        <f t="shared" si="79"/>
        <v>-</v>
      </c>
      <c r="FQ28" s="501">
        <f>MAX(FO28:FP28)</f>
        <v>5.5</v>
      </c>
      <c r="FR28" s="209">
        <f t="shared" si="80"/>
        <v>5.5</v>
      </c>
      <c r="FS28" s="467">
        <v>5.67</v>
      </c>
      <c r="FT28" s="210">
        <v>3</v>
      </c>
      <c r="FU28" s="210">
        <v>1</v>
      </c>
      <c r="FV28" s="211" t="str">
        <f t="shared" si="81"/>
        <v>3/1</v>
      </c>
      <c r="FW28" s="209">
        <f t="shared" si="82"/>
        <v>4.3</v>
      </c>
      <c r="FX28" s="209">
        <f t="shared" si="83"/>
        <v>3.3</v>
      </c>
      <c r="FY28" s="501">
        <v>6.3</v>
      </c>
      <c r="FZ28" s="348" t="s">
        <v>435</v>
      </c>
      <c r="GA28" s="357">
        <v>6</v>
      </c>
      <c r="GB28" s="210">
        <v>4</v>
      </c>
      <c r="GC28" s="210"/>
      <c r="GD28" s="211">
        <f>IF(ISBLANK(GC28),GB28,GB28&amp;"/"&amp;GC28)</f>
        <v>4</v>
      </c>
      <c r="GE28" s="209">
        <f t="shared" si="87"/>
        <v>5</v>
      </c>
      <c r="GF28" s="209" t="str">
        <f t="shared" si="88"/>
        <v>-</v>
      </c>
      <c r="GG28" s="501">
        <f>MAX(GE28:GF28)</f>
        <v>5</v>
      </c>
      <c r="GH28" s="209">
        <f t="shared" si="90"/>
        <v>5</v>
      </c>
      <c r="GI28" s="439">
        <v>6</v>
      </c>
      <c r="GJ28" s="439">
        <v>5</v>
      </c>
      <c r="GK28" s="440">
        <v>7</v>
      </c>
      <c r="GL28" s="446">
        <f t="shared" si="91"/>
        <v>6</v>
      </c>
      <c r="GM28" s="502" t="str">
        <f t="shared" si="92"/>
        <v>TBK</v>
      </c>
      <c r="GN28" s="357">
        <v>5.5</v>
      </c>
      <c r="GO28" s="210">
        <v>7</v>
      </c>
      <c r="GP28" s="210"/>
      <c r="GQ28" s="211">
        <f t="shared" si="93"/>
        <v>7</v>
      </c>
      <c r="GR28" s="209">
        <f t="shared" si="94"/>
        <v>6.3</v>
      </c>
      <c r="GS28" s="209" t="str">
        <f t="shared" si="95"/>
        <v>-</v>
      </c>
      <c r="GT28" s="501">
        <f>MAX(GR28:GS28)</f>
        <v>6.3</v>
      </c>
      <c r="GU28" s="209">
        <f t="shared" si="97"/>
        <v>6.3</v>
      </c>
      <c r="GV28" s="357">
        <v>7</v>
      </c>
      <c r="GW28" s="210">
        <v>9</v>
      </c>
      <c r="GX28" s="210"/>
      <c r="GY28" s="211">
        <f t="shared" si="98"/>
        <v>9</v>
      </c>
      <c r="GZ28" s="209">
        <f t="shared" si="99"/>
        <v>8</v>
      </c>
      <c r="HA28" s="209" t="str">
        <f t="shared" si="100"/>
        <v>-</v>
      </c>
      <c r="HB28" s="501">
        <f>MAX(GZ28:HA28)</f>
        <v>8</v>
      </c>
      <c r="HC28" s="209">
        <f aca="true" t="shared" si="162" ref="HC28:HC37">IF(GZ28&gt;=5,GZ28,IF(HA28&gt;=5,GZ28&amp;"/"&amp;HA28,GZ28&amp;"/"&amp;HA28))</f>
        <v>8</v>
      </c>
      <c r="HD28" s="357">
        <v>6.5</v>
      </c>
      <c r="HE28" s="210">
        <v>5</v>
      </c>
      <c r="HF28" s="210"/>
      <c r="HG28" s="211">
        <f t="shared" si="103"/>
        <v>5</v>
      </c>
      <c r="HH28" s="209">
        <f t="shared" si="104"/>
        <v>5.8</v>
      </c>
      <c r="HI28" s="209" t="str">
        <f t="shared" si="105"/>
        <v>-</v>
      </c>
      <c r="HJ28" s="501">
        <f>MAX(HH28:HI28)</f>
        <v>5.8</v>
      </c>
      <c r="HK28" s="209">
        <f t="shared" si="107"/>
        <v>5.8</v>
      </c>
      <c r="HL28" s="357">
        <v>7.5</v>
      </c>
      <c r="HM28" s="210">
        <v>7</v>
      </c>
      <c r="HN28" s="210"/>
      <c r="HO28" s="211">
        <f t="shared" si="108"/>
        <v>7</v>
      </c>
      <c r="HP28" s="209">
        <f t="shared" si="109"/>
        <v>7.3</v>
      </c>
      <c r="HQ28" s="209" t="str">
        <f t="shared" si="110"/>
        <v>-</v>
      </c>
      <c r="HR28" s="501">
        <f>MAX(HP28:HQ28)</f>
        <v>7.3</v>
      </c>
      <c r="HS28" s="209">
        <f t="shared" si="112"/>
        <v>7.3</v>
      </c>
      <c r="HT28" s="357">
        <v>6.5</v>
      </c>
      <c r="HU28" s="210">
        <v>6</v>
      </c>
      <c r="HV28" s="210"/>
      <c r="HW28" s="211">
        <f t="shared" si="113"/>
        <v>6</v>
      </c>
      <c r="HX28" s="209">
        <f t="shared" si="114"/>
        <v>6.3</v>
      </c>
      <c r="HY28" s="209" t="str">
        <f t="shared" si="115"/>
        <v>-</v>
      </c>
      <c r="HZ28" s="501">
        <f>MAX(HX28:HY28)</f>
        <v>6.3</v>
      </c>
      <c r="IA28" s="209">
        <f t="shared" si="117"/>
        <v>6.3</v>
      </c>
      <c r="IB28" s="493">
        <v>6</v>
      </c>
      <c r="IC28" s="439">
        <v>7</v>
      </c>
      <c r="ID28" s="439">
        <v>7</v>
      </c>
      <c r="IE28" s="510">
        <v>7.4</v>
      </c>
      <c r="IF28" s="444">
        <f t="shared" si="118"/>
        <v>6.9</v>
      </c>
      <c r="IG28" s="445" t="str">
        <f t="shared" si="119"/>
        <v>TBK</v>
      </c>
      <c r="IH28" s="446">
        <f t="shared" si="120"/>
        <v>6.4</v>
      </c>
      <c r="II28" s="442" t="str">
        <f t="shared" si="121"/>
        <v>TBK</v>
      </c>
      <c r="IJ28" s="267">
        <f t="shared" si="122"/>
        <v>6.4</v>
      </c>
      <c r="IK28" s="506" t="str">
        <f t="shared" si="123"/>
        <v>TBK</v>
      </c>
      <c r="IL28" s="439">
        <v>5</v>
      </c>
      <c r="IM28" s="439">
        <v>6.5</v>
      </c>
      <c r="IN28" s="439">
        <v>5</v>
      </c>
      <c r="IO28" s="440">
        <f>ROUND(SUM(IL28:IN28)/3,1)</f>
        <v>5.5</v>
      </c>
      <c r="IP28" s="267">
        <f t="shared" si="124"/>
        <v>6</v>
      </c>
      <c r="IQ28" s="442" t="str">
        <f t="shared" si="125"/>
        <v>TBK</v>
      </c>
      <c r="IR28" s="590"/>
    </row>
    <row r="29" spans="1:256" s="16" customFormat="1" ht="26.25" customHeight="1">
      <c r="A29" s="277">
        <f t="shared" si="147"/>
        <v>25</v>
      </c>
      <c r="B29" s="407" t="s">
        <v>367</v>
      </c>
      <c r="C29" s="408" t="s">
        <v>368</v>
      </c>
      <c r="D29" s="409" t="s">
        <v>369</v>
      </c>
      <c r="E29" s="332">
        <v>5.4</v>
      </c>
      <c r="F29" s="333">
        <v>2</v>
      </c>
      <c r="G29" s="333">
        <v>5</v>
      </c>
      <c r="H29" s="334" t="str">
        <f>IF(ISBLANK(G29),F29,F29&amp;"/"&amp;G29)</f>
        <v>2/5</v>
      </c>
      <c r="I29" s="388">
        <f>ROUND((E29+F29)/2,1)</f>
        <v>3.7</v>
      </c>
      <c r="J29" s="332">
        <f>IF(ISNUMBER(G29),ROUND((E29+G29)/2,1),"-")</f>
        <v>5.2</v>
      </c>
      <c r="K29" s="335">
        <f aca="true" t="shared" si="163" ref="K29:K35">MAX(I29:J29)</f>
        <v>5.2</v>
      </c>
      <c r="L29" s="336" t="str">
        <f aca="true" t="shared" si="164" ref="L29:L35">IF(I29&gt;=5,I29,IF(J29&gt;=5,I29&amp;"/"&amp;J29,I29&amp;"/"&amp;J29))</f>
        <v>3.7/5.2</v>
      </c>
      <c r="M29" s="336">
        <v>8</v>
      </c>
      <c r="N29" s="337">
        <v>6</v>
      </c>
      <c r="O29" s="337"/>
      <c r="P29" s="338">
        <f>IF(ISBLANK(O29),N29,N29&amp;"/"&amp;O29)</f>
        <v>6</v>
      </c>
      <c r="Q29" s="336">
        <f>ROUND((M29+N29)/2,1)</f>
        <v>7</v>
      </c>
      <c r="R29" s="336" t="str">
        <f>IF(ISNUMBER(O29),ROUND((M29+O29)/2,1),"-")</f>
        <v>-</v>
      </c>
      <c r="S29" s="339">
        <f>MAX(Q29:R29)</f>
        <v>7</v>
      </c>
      <c r="T29" s="336">
        <f>IF(Q29&gt;=5,Q29,IF(R29&gt;=5,Q29&amp;"/"&amp;R29,Q29&amp;"/"&amp;R29))</f>
        <v>7</v>
      </c>
      <c r="U29" s="389">
        <v>6.3</v>
      </c>
      <c r="V29" s="337">
        <v>5</v>
      </c>
      <c r="W29" s="337"/>
      <c r="X29" s="338">
        <f>IF(ISBLANK(W29),V29,V29&amp;"/"&amp;W29)</f>
        <v>5</v>
      </c>
      <c r="Y29" s="336">
        <f>ROUND((U29+V29)/2,1)</f>
        <v>5.7</v>
      </c>
      <c r="Z29" s="336" t="str">
        <f>IF(ISNUMBER(W29),ROUND((U29+W29)/2,1),"-")</f>
        <v>-</v>
      </c>
      <c r="AA29" s="339">
        <f>MAX(Y29:Z29)</f>
        <v>5.7</v>
      </c>
      <c r="AB29" s="336">
        <f>IF(Y29&gt;=5,Y29,IF(Z29&gt;=5,Y29&amp;"/"&amp;Z29,Y29&amp;"/"&amp;Z29))</f>
        <v>5.7</v>
      </c>
      <c r="AC29" s="389">
        <v>6</v>
      </c>
      <c r="AD29" s="337">
        <v>4</v>
      </c>
      <c r="AE29" s="337"/>
      <c r="AF29" s="338">
        <f aca="true" t="shared" si="165" ref="AF29:AF38">IF(ISBLANK(AE29),AD29,AD29&amp;"/"&amp;AE29)</f>
        <v>4</v>
      </c>
      <c r="AG29" s="336">
        <f aca="true" t="shared" si="166" ref="AG29:AG38">ROUND((AC29+AD29)/2,1)</f>
        <v>5</v>
      </c>
      <c r="AH29" s="336" t="str">
        <f aca="true" t="shared" si="167" ref="AH29:AH38">IF(ISNUMBER(AE29),ROUND((AC29+AE29)/2,1),"-")</f>
        <v>-</v>
      </c>
      <c r="AI29" s="339">
        <f>MAX(AG29:AH29)</f>
        <v>5</v>
      </c>
      <c r="AJ29" s="336">
        <f>IF(AG29&gt;=5,AG29,IF(AH29&gt;=5,AG29&amp;"/"&amp;AH29,AG29&amp;"/"&amp;AH29))</f>
        <v>5</v>
      </c>
      <c r="AK29" s="389">
        <v>5.5</v>
      </c>
      <c r="AL29" s="337">
        <v>5</v>
      </c>
      <c r="AM29" s="337"/>
      <c r="AN29" s="338">
        <f>IF(ISBLANK(AM29),AL29,AL29&amp;"/"&amp;AM29)</f>
        <v>5</v>
      </c>
      <c r="AO29" s="336">
        <f>ROUND((AK29+AL29)/2,1)</f>
        <v>5.3</v>
      </c>
      <c r="AP29" s="336" t="str">
        <f>IF(ISNUMBER(AM29),ROUND((AK29+AM29)/2,1),"-")</f>
        <v>-</v>
      </c>
      <c r="AQ29" s="339">
        <f>MAX(AO29:AP29)</f>
        <v>5.3</v>
      </c>
      <c r="AR29" s="336">
        <f>IF(AO29&gt;=5,AO29,IF(AP29&gt;=5,AO29&amp;"/"&amp;AP29,AO29&amp;"/"&amp;AP29))</f>
        <v>5.3</v>
      </c>
      <c r="AS29" s="389">
        <v>3.8</v>
      </c>
      <c r="AT29" s="337">
        <v>3</v>
      </c>
      <c r="AU29" s="337">
        <v>2</v>
      </c>
      <c r="AV29" s="338" t="str">
        <f>IF(ISBLANK(AU29),AT29,AT29&amp;"/"&amp;AU29)</f>
        <v>3/2</v>
      </c>
      <c r="AW29" s="336">
        <f>ROUND((AS29+AT29)/2,1)</f>
        <v>3.4</v>
      </c>
      <c r="AX29" s="336">
        <f>IF(ISNUMBER(AU29),ROUND((AS29+AU29)/2,1),"-")</f>
        <v>2.9</v>
      </c>
      <c r="AY29" s="339">
        <v>6.5</v>
      </c>
      <c r="AZ29" s="336" t="s">
        <v>370</v>
      </c>
      <c r="BA29" s="340">
        <v>6</v>
      </c>
      <c r="BB29" s="341">
        <f aca="true" t="shared" si="168" ref="BB29:BB41">ROUND((K29*$L$3+S29*$T$3+AA29*$AB$3+AI29*$AJ$3+AQ29*$AR$3+AY29*$AZ$3+BA29*$BA$3)/$BB$3,1)</f>
        <v>5.8</v>
      </c>
      <c r="BC29" s="342" t="str">
        <f aca="true" t="shared" si="169" ref="BC29:BC59">IF(BB29&lt;4,"Kém",IF(BB29&lt;5,"Yếu",IF(BB29&lt;6,"TB",IF(BB29&lt;7,"TBK",IF(BB29&lt;8,"Khá",IF(BB29&lt;9,"Giỏi","XS"))))))</f>
        <v>TB</v>
      </c>
      <c r="BD29" s="337"/>
      <c r="BE29" s="403"/>
      <c r="BF29" s="338"/>
      <c r="BG29" s="390"/>
      <c r="BH29" s="390"/>
      <c r="BI29" s="404"/>
      <c r="BJ29" s="336">
        <v>5</v>
      </c>
      <c r="BK29" s="391">
        <v>5</v>
      </c>
      <c r="BL29" s="392"/>
      <c r="BM29" s="392"/>
      <c r="BN29" s="393"/>
      <c r="BO29" s="393"/>
      <c r="BP29" s="393"/>
      <c r="BQ29" s="393"/>
      <c r="BR29" s="339">
        <v>5.5</v>
      </c>
      <c r="BS29" s="339" t="s">
        <v>418</v>
      </c>
      <c r="BT29" s="390"/>
      <c r="BU29" s="405"/>
      <c r="BV29" s="336"/>
      <c r="BW29" s="389"/>
      <c r="BX29" s="337"/>
      <c r="BY29" s="403"/>
      <c r="BZ29" s="338"/>
      <c r="CA29" s="390"/>
      <c r="CB29" s="390"/>
      <c r="CC29" s="404"/>
      <c r="CD29" s="336">
        <v>8</v>
      </c>
      <c r="CE29" s="394" t="s">
        <v>371</v>
      </c>
      <c r="CF29" s="337"/>
      <c r="CG29" s="337"/>
      <c r="CH29" s="338"/>
      <c r="CI29" s="336"/>
      <c r="CJ29" s="336"/>
      <c r="CK29" s="339"/>
      <c r="CL29" s="336">
        <v>5.5</v>
      </c>
      <c r="CM29" s="395">
        <v>5.5</v>
      </c>
      <c r="CN29" s="337"/>
      <c r="CO29" s="337"/>
      <c r="CP29" s="338"/>
      <c r="CQ29" s="336"/>
      <c r="CR29" s="336"/>
      <c r="CS29" s="339"/>
      <c r="CT29" s="336">
        <v>5</v>
      </c>
      <c r="CU29" s="394" t="s">
        <v>372</v>
      </c>
      <c r="CV29" s="337"/>
      <c r="CW29" s="337"/>
      <c r="CX29" s="337"/>
      <c r="CY29" s="390"/>
      <c r="CZ29" s="390"/>
      <c r="DA29" s="404"/>
      <c r="DB29" s="336">
        <v>7.6</v>
      </c>
      <c r="DC29" s="394" t="s">
        <v>376</v>
      </c>
      <c r="DD29" s="337"/>
      <c r="DE29" s="337"/>
      <c r="DF29" s="338"/>
      <c r="DG29" s="390"/>
      <c r="DH29" s="390"/>
      <c r="DI29" s="404"/>
      <c r="DJ29" s="339">
        <v>6</v>
      </c>
      <c r="DK29" s="394" t="s">
        <v>375</v>
      </c>
      <c r="DL29" s="337"/>
      <c r="DM29" s="337"/>
      <c r="DN29" s="338"/>
      <c r="DO29" s="390"/>
      <c r="DP29" s="390"/>
      <c r="DQ29" s="404"/>
      <c r="DR29" s="336">
        <v>7</v>
      </c>
      <c r="DS29" s="336">
        <v>7</v>
      </c>
      <c r="DT29" s="340"/>
      <c r="DU29" s="340"/>
      <c r="DV29" s="339"/>
      <c r="DW29" s="338" t="s">
        <v>440</v>
      </c>
      <c r="DX29" s="336"/>
      <c r="DY29" s="336"/>
      <c r="DZ29" s="389"/>
      <c r="EA29" s="337">
        <v>5</v>
      </c>
      <c r="EB29" s="337"/>
      <c r="EC29" s="338"/>
      <c r="ED29" s="336"/>
      <c r="EE29" s="366">
        <v>8</v>
      </c>
      <c r="EF29" s="339"/>
      <c r="EG29" s="343">
        <v>6</v>
      </c>
      <c r="EH29" s="396">
        <v>5</v>
      </c>
      <c r="EI29" s="341">
        <f>ROUND((CL29*$CM$3+CT29*$CU$3+DB29*$DC$3+DJ29*$DK$3+EH29*$EH$3+BJ29*$BK$3+BR29*$BW$3+CD29*$CE$3+EG29*$EG$3+DR29*$DS$3)/$EI$3,1)</f>
        <v>6.1</v>
      </c>
      <c r="EJ29" s="397" t="str">
        <f>IF(EI29&lt;4,"Kém",IF(EI29&lt;5,"Yếu",IF(EI29&lt;6,"TB",IF(EI29&lt;7,"TBK",IF(EI29&lt;8,"Khá",IF(EI29&lt;9,"Giỏi","XS"))))))</f>
        <v>TBK</v>
      </c>
      <c r="EK29" s="341">
        <f>ROUND((BB29*$BB$3+EI29*$EI$3)/$EK$3,1)</f>
        <v>6</v>
      </c>
      <c r="EL29" s="398" t="str">
        <f>IF(EK29&lt;4,"Kém",IF(EK29&lt;5,"Yếu",IF(EK29&lt;6,"TB",IF(EK29&lt;7,"TBK",IF(EK29&lt;8,"Khá",IF(EK29&lt;9,"Giỏi","XS"))))))</f>
        <v>TBK</v>
      </c>
      <c r="EM29" s="389">
        <v>5.5</v>
      </c>
      <c r="EN29" s="337">
        <v>8</v>
      </c>
      <c r="EO29" s="337"/>
      <c r="EP29" s="338">
        <f>IF(ISBLANK(EO29),EN29,EN29&amp;"/"&amp;EO29)</f>
        <v>8</v>
      </c>
      <c r="EQ29" s="336">
        <f>ROUND((EM29+EN29)/2,1)</f>
        <v>6.8</v>
      </c>
      <c r="ER29" s="336" t="str">
        <f>IF(ISNUMBER(EO29),ROUND((EM29+EO29)/2,1),"-")</f>
        <v>-</v>
      </c>
      <c r="ES29" s="549">
        <f>MAX(EQ29:ER29)</f>
        <v>6.8</v>
      </c>
      <c r="ET29" s="336">
        <f>IF(EQ29&gt;=5,EQ29,IF(ER29&gt;=5,EQ29&amp;"/"&amp;ER29,EQ29&amp;"/"&amp;ER29))</f>
        <v>6.8</v>
      </c>
      <c r="EU29" s="470">
        <v>6</v>
      </c>
      <c r="EV29" s="337">
        <v>1</v>
      </c>
      <c r="EW29" s="337">
        <v>3</v>
      </c>
      <c r="EX29" s="338" t="str">
        <f>IF(ISBLANK(EW29),EV29,EV29&amp;"/"&amp;EW29)</f>
        <v>1/3</v>
      </c>
      <c r="EY29" s="336">
        <f>ROUND((EU29+EV29)/2,1)</f>
        <v>3.5</v>
      </c>
      <c r="EZ29" s="336">
        <f>IF(ISNUMBER(EW29),ROUND((EU29+EW29)/2,1),"-")</f>
        <v>4.5</v>
      </c>
      <c r="FA29" s="339">
        <v>7.5</v>
      </c>
      <c r="FB29" s="339" t="s">
        <v>476</v>
      </c>
      <c r="FC29" s="389">
        <v>7</v>
      </c>
      <c r="FD29" s="337">
        <v>7</v>
      </c>
      <c r="FE29" s="337"/>
      <c r="FF29" s="338">
        <f>IF(ISBLANK(FE29),FD29,FD29&amp;"/"&amp;FE29)</f>
        <v>7</v>
      </c>
      <c r="FG29" s="336">
        <f>ROUND((FC29+FD29)/2,1)</f>
        <v>7</v>
      </c>
      <c r="FH29" s="336" t="str">
        <f>IF(ISNUMBER(FE29),ROUND((FC29+FE29)/2,1),"-")</f>
        <v>-</v>
      </c>
      <c r="FI29" s="339">
        <f>MAX(FG29:FH29)</f>
        <v>7</v>
      </c>
      <c r="FJ29" s="336">
        <f>IF(FG29&gt;=5,FG29,IF(FH29&gt;=5,FG29&amp;"/"&amp;FH29,FG29&amp;"/"&amp;FH29))</f>
        <v>7</v>
      </c>
      <c r="FK29" s="389">
        <v>6</v>
      </c>
      <c r="FL29" s="337">
        <v>4</v>
      </c>
      <c r="FM29" s="337"/>
      <c r="FN29" s="338">
        <f>IF(ISBLANK(FM29),FL29,FL29&amp;"/"&amp;FM29)</f>
        <v>4</v>
      </c>
      <c r="FO29" s="336">
        <f>ROUND((FK29+FL29)/2,1)</f>
        <v>5</v>
      </c>
      <c r="FP29" s="336" t="str">
        <f>IF(ISNUMBER(FM29),ROUND((FK29+FM29)/2,1),"-")</f>
        <v>-</v>
      </c>
      <c r="FQ29" s="339">
        <f>MAX(FO29:FP29)</f>
        <v>5</v>
      </c>
      <c r="FR29" s="336">
        <f>IF(FO29&gt;=5,FO29,IF(FP29&gt;=5,FO29&amp;"/"&amp;FP29,FO29&amp;"/"&amp;FP29))</f>
        <v>5</v>
      </c>
      <c r="FS29" s="470">
        <v>5</v>
      </c>
      <c r="FT29" s="337">
        <v>4</v>
      </c>
      <c r="FU29" s="337">
        <v>3</v>
      </c>
      <c r="FV29" s="338" t="str">
        <f>IF(ISBLANK(FU29),FT29,FT29&amp;"/"&amp;FU29)</f>
        <v>4/3</v>
      </c>
      <c r="FW29" s="336">
        <f>ROUND((FS29+FT29)/2,1)</f>
        <v>4.5</v>
      </c>
      <c r="FX29" s="336">
        <f>IF(ISNUMBER(FU29),ROUND((FS29+FU29)/2,1),"-")</f>
        <v>4</v>
      </c>
      <c r="FY29" s="339">
        <v>7.5</v>
      </c>
      <c r="FZ29" s="339" t="s">
        <v>437</v>
      </c>
      <c r="GA29" s="389">
        <v>4.5</v>
      </c>
      <c r="GB29" s="337">
        <v>1</v>
      </c>
      <c r="GC29" s="337">
        <v>1</v>
      </c>
      <c r="GD29" s="338" t="str">
        <f>IF(ISBLANK(GC29),GB29,GB29&amp;"/"&amp;GC29)</f>
        <v>1/1</v>
      </c>
      <c r="GE29" s="336">
        <f>ROUND((GA29+GB29)/2,1)</f>
        <v>2.8</v>
      </c>
      <c r="GF29" s="336">
        <f>IF(ISNUMBER(GC29),ROUND((GA29+GC29)/2,1),"-")</f>
        <v>2.8</v>
      </c>
      <c r="GG29" s="339">
        <v>6.3</v>
      </c>
      <c r="GH29" s="339" t="s">
        <v>469</v>
      </c>
      <c r="GI29" s="460">
        <v>5</v>
      </c>
      <c r="GJ29" s="460">
        <v>6</v>
      </c>
      <c r="GK29" s="461">
        <v>6.8</v>
      </c>
      <c r="GL29" s="341">
        <f>ROUND((ES29*$ES$3+FA29*$FA$3+FI29*$FI$3+FQ29*$FQ$3+FY29*$FY$3+GG29*$GG$3+GI29*$GI$3+GJ29*$GJ$3+GK29*$GK$3)/$GL$3,1)</f>
        <v>6.7</v>
      </c>
      <c r="GM29" s="342" t="str">
        <f aca="true" t="shared" si="170" ref="GM29:GM59">IF(GL29&lt;4,"Kém",IF(GL29&lt;5,"Yếu",IF(GL29&lt;6,"TB",IF(GL29&lt;7,"TBK",IF(GL29&lt;8,"Khá",IF(GL29&lt;9,"Giỏi","XS"))))))</f>
        <v>TBK</v>
      </c>
      <c r="GN29" s="389">
        <v>6</v>
      </c>
      <c r="GO29" s="337">
        <v>4</v>
      </c>
      <c r="GP29" s="337"/>
      <c r="GQ29" s="338">
        <f>IF(ISBLANK(GP29),GO29,GO29&amp;"/"&amp;GP29)</f>
        <v>4</v>
      </c>
      <c r="GR29" s="336">
        <f>ROUND((GN29+GO29)/2,1)</f>
        <v>5</v>
      </c>
      <c r="GS29" s="336" t="str">
        <f>IF(ISNUMBER(GP29),ROUND((GN29+GP29)/2,1),"-")</f>
        <v>-</v>
      </c>
      <c r="GT29" s="339">
        <f>MAX(GR29:GS29)</f>
        <v>5</v>
      </c>
      <c r="GU29" s="336">
        <f>IF(GR29&gt;=5,GR29,IF(GS29&gt;=5,GR29&amp;"/"&amp;GS29,GR29&amp;"/"&amp;GS29))</f>
        <v>5</v>
      </c>
      <c r="GV29" s="389">
        <v>2.5</v>
      </c>
      <c r="GW29" s="337">
        <v>3</v>
      </c>
      <c r="GX29" s="337">
        <v>0</v>
      </c>
      <c r="GY29" s="338" t="str">
        <f>IF(ISBLANK(GX29),GW29,GW29&amp;"/"&amp;GX29)</f>
        <v>3/0</v>
      </c>
      <c r="GZ29" s="336">
        <f>ROUND((GV29+GW29)/2,1)</f>
        <v>2.8</v>
      </c>
      <c r="HA29" s="336">
        <f>IF(ISNUMBER(GX29),ROUND((GV29+GX29)/2,1),"-")</f>
        <v>1.3</v>
      </c>
      <c r="HB29" s="339">
        <v>6.5</v>
      </c>
      <c r="HC29" s="339" t="s">
        <v>463</v>
      </c>
      <c r="HD29" s="389">
        <v>6</v>
      </c>
      <c r="HE29" s="337">
        <v>5</v>
      </c>
      <c r="HF29" s="337"/>
      <c r="HG29" s="338">
        <f>IF(ISBLANK(HF29),HE29,HE29&amp;"/"&amp;HF29)</f>
        <v>5</v>
      </c>
      <c r="HH29" s="336">
        <f>ROUND((HD29+HE29)/2,1)</f>
        <v>5.5</v>
      </c>
      <c r="HI29" s="336" t="str">
        <f>IF(ISNUMBER(HF29),ROUND((HD29+HF29)/2,1),"-")</f>
        <v>-</v>
      </c>
      <c r="HJ29" s="339">
        <f>MAX(HH29:HI29)</f>
        <v>5.5</v>
      </c>
      <c r="HK29" s="336">
        <f>IF(HH29&gt;=5,HH29,IF(HI29&gt;=5,HH29&amp;"/"&amp;HI29,HH29&amp;"/"&amp;HI29))</f>
        <v>5.5</v>
      </c>
      <c r="HL29" s="389">
        <v>6.5</v>
      </c>
      <c r="HM29" s="337">
        <v>7</v>
      </c>
      <c r="HN29" s="337"/>
      <c r="HO29" s="338">
        <f>IF(ISBLANK(HN29),HM29,HM29&amp;"/"&amp;HN29)</f>
        <v>7</v>
      </c>
      <c r="HP29" s="336">
        <f>ROUND((HL29+HM29)/2,1)</f>
        <v>6.8</v>
      </c>
      <c r="HQ29" s="336" t="str">
        <f>IF(ISNUMBER(HN29),ROUND((HL29+HN29)/2,1),"-")</f>
        <v>-</v>
      </c>
      <c r="HR29" s="339">
        <f>MAX(HP29:HQ29)</f>
        <v>6.8</v>
      </c>
      <c r="HS29" s="336">
        <f>IF(HP29&gt;=5,HP29,IF(HQ29&gt;=5,HP29&amp;"/"&amp;HQ29,HP29&amp;"/"&amp;HQ29))</f>
        <v>6.8</v>
      </c>
      <c r="HT29" s="389">
        <v>6</v>
      </c>
      <c r="HU29" s="337">
        <v>3</v>
      </c>
      <c r="HV29" s="337">
        <v>5</v>
      </c>
      <c r="HW29" s="338" t="str">
        <f>IF(ISBLANK(HV29),HU29,HU29&amp;"/"&amp;HV29)</f>
        <v>3/5</v>
      </c>
      <c r="HX29" s="336">
        <f>ROUND((HT29+HU29)/2,1)</f>
        <v>4.5</v>
      </c>
      <c r="HY29" s="336">
        <f>IF(ISNUMBER(HV29),ROUND((HT29+HV29)/2,1),"-")</f>
        <v>5.5</v>
      </c>
      <c r="HZ29" s="339">
        <f>MAX(HX29:HY29)</f>
        <v>5.5</v>
      </c>
      <c r="IA29" s="336" t="str">
        <f>IF(HX29&gt;=5,HX29,IF(HY29&gt;=5,HX29&amp;"/"&amp;HY29,HX29&amp;"/"&amp;HY29))</f>
        <v>4.5/5.5</v>
      </c>
      <c r="IB29" s="496">
        <v>6</v>
      </c>
      <c r="IC29" s="460">
        <v>7</v>
      </c>
      <c r="ID29" s="460">
        <v>6</v>
      </c>
      <c r="IE29" s="512">
        <v>7.1</v>
      </c>
      <c r="IF29" s="462">
        <f>ROUND((HB29*$HB$3+GT29*$GT$3+HJ29*$HJ$3+HR29*$HR$3+HZ29*$HZ$3+IB29*$IB$3+IC29*$IC$3+ID29*$ID$3+IE29*$IE$3)/$IF$3,1)</f>
        <v>6.3</v>
      </c>
      <c r="IG29" s="463" t="str">
        <f aca="true" t="shared" si="171" ref="IG29:IG59">IF(IF29&lt;4,"Kém",IF(IF29&lt;5,"Yếu",IF(IF29&lt;6,"TB",IF(IF29&lt;7,"TBK",IF(IF29&lt;8,"Khá",IF(IF29&lt;9,"Giỏi","XS"))))))</f>
        <v>TBK</v>
      </c>
      <c r="IH29" s="341">
        <f>ROUND((IF29*$IF$3+GL29*$GL$3)/$IH$3,1)</f>
        <v>6.5</v>
      </c>
      <c r="II29" s="464" t="str">
        <f aca="true" t="shared" si="172" ref="II29:II59">IF(IH29&lt;4,"Kém",IF(IH29&lt;5,"Yếu",IF(IH29&lt;6,"TB",IF(IH29&lt;7,"TBK",IF(IH29&lt;8,"Khá",IF(IH29&lt;9,"Giỏi","XS"))))))</f>
        <v>TBK</v>
      </c>
      <c r="IJ29" s="341">
        <f aca="true" t="shared" si="173" ref="IJ29:IJ59">ROUND((IH29*$IH$3+EK29*$EK$3)/$IJ$3,1)</f>
        <v>6.2</v>
      </c>
      <c r="IK29" s="508" t="str">
        <f aca="true" t="shared" si="174" ref="IK29:IK59">IF(IJ29&lt;4,"Kém",IF(IJ29&lt;5,"Yếu",IF(IJ29&lt;6,"TB",IF(IJ29&lt;7,"TBK",IF(IJ29&lt;8,"Khá",IF(IJ29&lt;9,"Giỏi","XS"))))))</f>
        <v>TBK</v>
      </c>
      <c r="IL29" s="460">
        <v>7.5</v>
      </c>
      <c r="IM29" s="460">
        <v>6.5</v>
      </c>
      <c r="IN29" s="460">
        <v>5.5</v>
      </c>
      <c r="IO29" s="461">
        <f>ROUND(SUM(IL29:IN29)/3,1)</f>
        <v>6.5</v>
      </c>
      <c r="IP29" s="341">
        <f>ROUND((IJ29+IO29)/2,1)</f>
        <v>6.4</v>
      </c>
      <c r="IQ29" s="464" t="str">
        <f aca="true" t="shared" si="175" ref="IQ29:IQ59">IF(IP29&lt;4,"Kém",IF(IP29&lt;5,"Yếu",IF(IP29&lt;6,"TB",IF(IP29&lt;7,"TBK",IF(IP29&lt;8,"Khá",IF(IP29&lt;9,"Giỏi","XS"))))))</f>
        <v>TBK</v>
      </c>
      <c r="IR29" s="590"/>
      <c r="IS29" s="147"/>
      <c r="IT29" s="147"/>
      <c r="IU29" s="147"/>
      <c r="IV29" s="147"/>
    </row>
    <row r="30" spans="1:252" s="16" customFormat="1" ht="26.25" customHeight="1">
      <c r="A30" s="277">
        <v>1</v>
      </c>
      <c r="B30" s="279" t="s">
        <v>220</v>
      </c>
      <c r="C30" s="280" t="s">
        <v>221</v>
      </c>
      <c r="D30" s="275" t="s">
        <v>222</v>
      </c>
      <c r="E30" s="170">
        <v>6.4</v>
      </c>
      <c r="F30" s="277">
        <v>1</v>
      </c>
      <c r="G30" s="277">
        <v>5</v>
      </c>
      <c r="H30" s="278" t="str">
        <f>IF(ISBLANK(G30),F30,F30&amp;"/"&amp;G30)</f>
        <v>1/5</v>
      </c>
      <c r="I30" s="170">
        <f>ROUND((E30+F30)/2,1)</f>
        <v>3.7</v>
      </c>
      <c r="J30" s="170">
        <f>IF(ISNUMBER(G30),ROUND((E30+G30)/2,1),"-")</f>
        <v>5.7</v>
      </c>
      <c r="K30" s="593">
        <f t="shared" si="163"/>
        <v>5.7</v>
      </c>
      <c r="L30" s="212" t="str">
        <f t="shared" si="164"/>
        <v>3.7/5.7</v>
      </c>
      <c r="M30" s="212">
        <v>6.5</v>
      </c>
      <c r="N30" s="274">
        <v>1</v>
      </c>
      <c r="O30" s="274">
        <v>0</v>
      </c>
      <c r="P30" s="273" t="str">
        <f>IF(ISBLANK(O30),N30,N30&amp;"/"&amp;O30)</f>
        <v>1/0</v>
      </c>
      <c r="Q30" s="212">
        <f>ROUND((M30+N30)/2,1)</f>
        <v>3.8</v>
      </c>
      <c r="R30" s="212">
        <f>IF(ISNUMBER(O30),ROUND((M30+O30)/2,1),"-")</f>
        <v>3.3</v>
      </c>
      <c r="S30" s="501">
        <v>7</v>
      </c>
      <c r="T30" s="501" t="s">
        <v>296</v>
      </c>
      <c r="U30" s="212">
        <v>8.3</v>
      </c>
      <c r="V30" s="274">
        <v>3</v>
      </c>
      <c r="W30" s="274"/>
      <c r="X30" s="273">
        <f>IF(ISBLANK(W30),V30,V30&amp;"/"&amp;W30)</f>
        <v>3</v>
      </c>
      <c r="Y30" s="212">
        <f>ROUND((U30+V30)/2,1)</f>
        <v>5.7</v>
      </c>
      <c r="Z30" s="212" t="str">
        <f>IF(ISNUMBER(W30),ROUND((U30+W30)/2,1),"-")</f>
        <v>-</v>
      </c>
      <c r="AA30" s="501">
        <f>MAX(Y30:Z30)</f>
        <v>5.7</v>
      </c>
      <c r="AB30" s="212">
        <f>IF(Y30&gt;=5,Y30,IF(Z30&gt;=5,Y30&amp;"/"&amp;Z30,Y30&amp;"/"&amp;Z30))</f>
        <v>5.7</v>
      </c>
      <c r="AC30" s="212">
        <v>7.3</v>
      </c>
      <c r="AD30" s="274">
        <v>6</v>
      </c>
      <c r="AE30" s="274"/>
      <c r="AF30" s="273">
        <f t="shared" si="165"/>
        <v>6</v>
      </c>
      <c r="AG30" s="212">
        <f t="shared" si="166"/>
        <v>6.7</v>
      </c>
      <c r="AH30" s="212" t="str">
        <f t="shared" si="167"/>
        <v>-</v>
      </c>
      <c r="AI30" s="501">
        <f>MAX(AG30:AH30)</f>
        <v>6.7</v>
      </c>
      <c r="AJ30" s="212">
        <f>IF(AG30&gt;=5,AG30,IF(AH30&gt;=5,AG30&amp;"/"&amp;AH30,AG30&amp;"/"&amp;AH30))</f>
        <v>6.7</v>
      </c>
      <c r="AK30" s="212">
        <v>6.5</v>
      </c>
      <c r="AL30" s="274">
        <v>5</v>
      </c>
      <c r="AM30" s="274"/>
      <c r="AN30" s="273">
        <f>IF(ISBLANK(AM30),AL30,AL30&amp;"/"&amp;AM30)</f>
        <v>5</v>
      </c>
      <c r="AO30" s="212">
        <f>ROUND((AK30+AL30)/2,1)</f>
        <v>5.8</v>
      </c>
      <c r="AP30" s="212" t="str">
        <f>IF(ISNUMBER(AM30),ROUND((AK30+AM30)/2,1),"-")</f>
        <v>-</v>
      </c>
      <c r="AQ30" s="501">
        <f>MAX(AO30:AP30)</f>
        <v>5.8</v>
      </c>
      <c r="AR30" s="212">
        <f>IF(AO30&gt;=5,AO30,IF(AP30&gt;=5,AO30&amp;"/"&amp;AP30,AO30&amp;"/"&amp;AP30))</f>
        <v>5.8</v>
      </c>
      <c r="AS30" s="212">
        <v>5</v>
      </c>
      <c r="AT30" s="274">
        <v>2</v>
      </c>
      <c r="AU30" s="274">
        <v>5</v>
      </c>
      <c r="AV30" s="273" t="str">
        <f>IF(ISBLANK(AU30),AT30,AT30&amp;"/"&amp;AU30)</f>
        <v>2/5</v>
      </c>
      <c r="AW30" s="212">
        <f>ROUND((AS30+AT30)/2,1)</f>
        <v>3.5</v>
      </c>
      <c r="AX30" s="212">
        <f>IF(ISNUMBER(AU30),ROUND((AS30+AU30)/2,1),"-")</f>
        <v>5</v>
      </c>
      <c r="AY30" s="501">
        <f>MAX(AW30:AX30)</f>
        <v>5</v>
      </c>
      <c r="AZ30" s="212" t="str">
        <f>IF(AW30&gt;=5,AW30,IF(AX30&gt;=5,AW30&amp;"/"&amp;AX30,AW30&amp;"/"&amp;AX30))</f>
        <v>3.5/5</v>
      </c>
      <c r="BA30" s="299">
        <v>5</v>
      </c>
      <c r="BB30" s="466">
        <f t="shared" si="168"/>
        <v>5.9</v>
      </c>
      <c r="BC30" s="465" t="str">
        <f t="shared" si="26"/>
        <v>TB</v>
      </c>
      <c r="BD30" s="212">
        <v>6.7</v>
      </c>
      <c r="BE30" s="274">
        <v>4</v>
      </c>
      <c r="BF30" s="274"/>
      <c r="BG30" s="273">
        <f>IF(ISBLANK(BF30),BE30,BE30&amp;"/"&amp;BF30)</f>
        <v>4</v>
      </c>
      <c r="BH30" s="212">
        <f>ROUND((BD30+BE30)/2,1)</f>
        <v>5.4</v>
      </c>
      <c r="BI30" s="212" t="str">
        <f>IF(ISNUMBER(BF30),ROUND((BD30+BF30)/2,1),"-")</f>
        <v>-</v>
      </c>
      <c r="BJ30" s="501">
        <f>MAX(BH30:BI30)</f>
        <v>5.4</v>
      </c>
      <c r="BK30" s="212">
        <f>IF(BH30&gt;=5,BH30,IF(BI30&gt;=5,BH30&amp;"/"&amp;BI30,BH30&amp;"/"&amp;BI30))</f>
        <v>5.4</v>
      </c>
      <c r="BL30" s="212">
        <v>8</v>
      </c>
      <c r="BM30" s="299">
        <v>4</v>
      </c>
      <c r="BN30" s="299"/>
      <c r="BO30" s="273">
        <f>IF(ISBLANK(BN30),BM30,BM30&amp;"/"&amp;BN30)</f>
        <v>4</v>
      </c>
      <c r="BP30" s="212">
        <f>ROUND((BL30+BM30)/2,1)</f>
        <v>6</v>
      </c>
      <c r="BQ30" s="212" t="str">
        <f>IF(ISNUMBER(BN30),ROUND((BL30+BN30)/2,1),"-")</f>
        <v>-</v>
      </c>
      <c r="BR30" s="501">
        <f>MAX(BP30:BQ30)</f>
        <v>6</v>
      </c>
      <c r="BS30" s="212">
        <f>IF(BP30&gt;=5,BP30,IF(BQ30&gt;=5,BP30&amp;"/"&amp;BQ30,BP30&amp;"/"&amp;BQ30))</f>
        <v>6</v>
      </c>
      <c r="BT30" s="212"/>
      <c r="BU30" s="212"/>
      <c r="BV30" s="501"/>
      <c r="BW30" s="212"/>
      <c r="BX30" s="212">
        <v>6.5</v>
      </c>
      <c r="BY30" s="274">
        <v>2</v>
      </c>
      <c r="BZ30" s="274">
        <v>6</v>
      </c>
      <c r="CA30" s="273" t="str">
        <f>IF(ISBLANK(BZ30),BY30,BY30&amp;"/"&amp;BZ30)</f>
        <v>2/6</v>
      </c>
      <c r="CB30" s="212">
        <f>ROUND((BX30+BY30)/2,1)</f>
        <v>4.3</v>
      </c>
      <c r="CC30" s="212">
        <f>IF(ISNUMBER(BZ30),ROUND((BX30+BZ30)/2,1),"-")</f>
        <v>6.3</v>
      </c>
      <c r="CD30" s="501">
        <f>MAX(CB30:CC30)</f>
        <v>6.3</v>
      </c>
      <c r="CE30" s="212" t="str">
        <f>IF(CB30&gt;=5,CB30,IF(CC30&gt;=5,CB30&amp;"/"&amp;CC30,CB30&amp;"/"&amp;CC30))</f>
        <v>4.3/6.3</v>
      </c>
      <c r="CF30" s="212">
        <v>7</v>
      </c>
      <c r="CG30" s="274">
        <v>7</v>
      </c>
      <c r="CH30" s="274"/>
      <c r="CI30" s="273">
        <f>IF(ISBLANK(CH30),CG30,CG30&amp;"/"&amp;CH30)</f>
        <v>7</v>
      </c>
      <c r="CJ30" s="212">
        <f>ROUND((CF30+CG30)/2,1)</f>
        <v>7</v>
      </c>
      <c r="CK30" s="212" t="str">
        <f>IF(ISNUMBER(CH30),ROUND((CF30+CH30)/2,1),"-")</f>
        <v>-</v>
      </c>
      <c r="CL30" s="501">
        <f>MAX(CJ30:CK30)</f>
        <v>7</v>
      </c>
      <c r="CM30" s="212">
        <f>IF(CJ30&gt;=5,CJ30,IF(CK30&gt;=5,CJ30&amp;"/"&amp;CK30,CJ30&amp;"/"&amp;CK30))</f>
        <v>7</v>
      </c>
      <c r="CN30" s="212">
        <v>6.2</v>
      </c>
      <c r="CO30" s="274">
        <v>5</v>
      </c>
      <c r="CP30" s="274"/>
      <c r="CQ30" s="273">
        <f>IF(ISBLANK(CP30),CO30,CO30&amp;"/"&amp;CP30)</f>
        <v>5</v>
      </c>
      <c r="CR30" s="212">
        <f>ROUND((CN30+CO30)/2,1)</f>
        <v>5.6</v>
      </c>
      <c r="CS30" s="212" t="str">
        <f>IF(ISNUMBER(CP30),ROUND((CN30+CP30)/2,1),"-")</f>
        <v>-</v>
      </c>
      <c r="CT30" s="501">
        <f>MAX(CR30:CS30)</f>
        <v>5.6</v>
      </c>
      <c r="CU30" s="212">
        <f>IF(CR30&gt;=5,CR30,IF(CS30&gt;=5,CR30&amp;"/"&amp;CS30,CR30&amp;"/"&amp;CS30))</f>
        <v>5.6</v>
      </c>
      <c r="CV30" s="212">
        <v>5.75</v>
      </c>
      <c r="CW30" s="274">
        <v>3</v>
      </c>
      <c r="CX30" s="274">
        <v>6</v>
      </c>
      <c r="CY30" s="273" t="str">
        <f>IF(ISBLANK(CX30),CW30,CW30&amp;"/"&amp;CX30)</f>
        <v>3/6</v>
      </c>
      <c r="CZ30" s="212">
        <f>ROUND((CV30+CW30)/2,1)</f>
        <v>4.4</v>
      </c>
      <c r="DA30" s="212">
        <f>IF(ISNUMBER(CX30),ROUND((CV30+CX30)/2,1),"-")</f>
        <v>5.9</v>
      </c>
      <c r="DB30" s="501">
        <f>MAX(CZ30:DA30)</f>
        <v>5.9</v>
      </c>
      <c r="DC30" s="212" t="str">
        <f>IF(CZ30&gt;=5,CZ30,IF(DA30&gt;=5,CZ30&amp;"/"&amp;DA30,CZ30&amp;"/"&amp;DA30))</f>
        <v>4.4/5.9</v>
      </c>
      <c r="DD30" s="212">
        <v>6</v>
      </c>
      <c r="DE30" s="274">
        <v>2</v>
      </c>
      <c r="DF30" s="274">
        <v>5</v>
      </c>
      <c r="DG30" s="273" t="str">
        <f>IF(ISBLANK(DF30),DE30,DE30&amp;"/"&amp;DF30)</f>
        <v>2/5</v>
      </c>
      <c r="DH30" s="212">
        <f>ROUND((DD30+DE30)/2,1)</f>
        <v>4</v>
      </c>
      <c r="DI30" s="212">
        <f>IF(ISNUMBER(DF30),ROUND((DD30+DF30)/2,1),"-")</f>
        <v>5.5</v>
      </c>
      <c r="DJ30" s="501">
        <f>MAX(DH30:DI30)</f>
        <v>5.5</v>
      </c>
      <c r="DK30" s="212" t="str">
        <f>IF(DH30&gt;=5,DH30,IF(DI30&gt;=5,DH30&amp;"/"&amp;DI30,DH30&amp;"/"&amp;DI30))</f>
        <v>4/5.5</v>
      </c>
      <c r="DL30" s="212">
        <v>7.6</v>
      </c>
      <c r="DM30" s="274">
        <v>8</v>
      </c>
      <c r="DN30" s="274"/>
      <c r="DO30" s="273">
        <f>IF(ISBLANK(DN30),DM30,DM30&amp;"/"&amp;DN30)</f>
        <v>8</v>
      </c>
      <c r="DP30" s="212">
        <f>ROUND((DL30+DM30)/2,1)</f>
        <v>7.8</v>
      </c>
      <c r="DQ30" s="212" t="str">
        <f>IF(ISNUMBER(DN30),ROUND((DL30+DN30)/2,1),"-")</f>
        <v>-</v>
      </c>
      <c r="DR30" s="501">
        <f>MAX(DP30:DQ30)</f>
        <v>7.8</v>
      </c>
      <c r="DS30" s="212">
        <f>IF(DP30&gt;=5,DP30,IF(DQ30&gt;=5,DP30&amp;"/"&amp;DQ30,DP30&amp;"/"&amp;DQ30))</f>
        <v>7.8</v>
      </c>
      <c r="DT30" s="594">
        <v>5</v>
      </c>
      <c r="DU30" s="594"/>
      <c r="DV30" s="316">
        <f>MAX(DT30,DU30)</f>
        <v>5</v>
      </c>
      <c r="DW30" s="315">
        <f>IF(DT30&gt;=5,DT30,IF(DU30&gt;=5,DT30&amp;"/"&amp;DU30,DT30&amp;"/"&amp;DU30))</f>
        <v>5</v>
      </c>
      <c r="DX30" s="299">
        <v>7</v>
      </c>
      <c r="DY30" s="594"/>
      <c r="DZ30" s="316">
        <f>MAX(DX30,DY30)</f>
        <v>7</v>
      </c>
      <c r="EA30" s="315">
        <f>IF(DX30&gt;=5,DX30,IF(DY30&gt;=5,DX30&amp;"/"&amp;DY30,DX30&amp;"/"&amp;DY30))</f>
        <v>7</v>
      </c>
      <c r="EB30" s="299">
        <v>7</v>
      </c>
      <c r="EC30" s="299"/>
      <c r="ED30" s="316">
        <f>MAX(EB30,EC30)</f>
        <v>7</v>
      </c>
      <c r="EE30" s="315">
        <f>IF(EB30&gt;=5,EB30,IF(EC30&gt;=5,EB30&amp;"/"&amp;EC30,EB30&amp;"/"&amp;EC30))</f>
        <v>7</v>
      </c>
      <c r="EF30" s="316">
        <f>MIN(DV30,ED30,DZ30)</f>
        <v>5</v>
      </c>
      <c r="EG30" s="501">
        <f>ROUND(SUM(DV30,DZ30,ED30)/3,1)</f>
        <v>6.3</v>
      </c>
      <c r="EH30" s="274">
        <v>6</v>
      </c>
      <c r="EI30" s="446">
        <f>ROUND((CL30*$CM$3+CT30*$CU$3+DB30*$DC$3+DJ30*$DK$3+EH30*$EH$3+BJ30*$BK$3+BR30*$BW$3+CD30*$CE$3+EG30*$EG$3+DR30*$DS$3)/$EI$3,1)</f>
        <v>6</v>
      </c>
      <c r="EJ30" s="595" t="str">
        <f t="shared" si="149"/>
        <v>TBK</v>
      </c>
      <c r="EK30" s="446">
        <f>ROUND((BB30*$BB$3+EI30*$EI$3)/$EK$3,1)</f>
        <v>6</v>
      </c>
      <c r="EL30" s="596" t="str">
        <f t="shared" si="149"/>
        <v>TBK</v>
      </c>
      <c r="EM30" s="455">
        <v>5</v>
      </c>
      <c r="EN30" s="274">
        <v>3</v>
      </c>
      <c r="EO30" s="274">
        <v>9</v>
      </c>
      <c r="EP30" s="273" t="str">
        <f>IF(ISBLANK(EO30),EN30,EN30&amp;"/"&amp;EO30)</f>
        <v>3/9</v>
      </c>
      <c r="EQ30" s="212">
        <f>ROUND((EM30+EN30)/2,1)</f>
        <v>4</v>
      </c>
      <c r="ER30" s="212">
        <f>IF(ISNUMBER(EO30),ROUND((EM30+EO30)/2,1),"-")</f>
        <v>7</v>
      </c>
      <c r="ES30" s="500">
        <f>MAX(EQ30:ER30)</f>
        <v>7</v>
      </c>
      <c r="ET30" s="212" t="str">
        <f>IF(EQ30&gt;=5,EQ30,IF(ER30&gt;=5,EQ30&amp;"/"&amp;ER30,EQ30&amp;"/"&amp;ER30))</f>
        <v>4/7</v>
      </c>
      <c r="EU30" s="472">
        <v>6.67</v>
      </c>
      <c r="EV30" s="274">
        <v>4</v>
      </c>
      <c r="EW30" s="274"/>
      <c r="EX30" s="273">
        <f>IF(ISBLANK(EW30),EV30,EV30&amp;"/"&amp;EW30)</f>
        <v>4</v>
      </c>
      <c r="EY30" s="212">
        <f>ROUND((EU30+EV30)/2,1)</f>
        <v>5.3</v>
      </c>
      <c r="EZ30" s="212" t="str">
        <f>IF(ISNUMBER(EW30),ROUND((EU30+EW30)/2,1),"-")</f>
        <v>-</v>
      </c>
      <c r="FA30" s="501">
        <f>MAX(EY30:EZ30)</f>
        <v>5.3</v>
      </c>
      <c r="FB30" s="212">
        <f>IF(EY30&gt;=5,EY30,IF(EZ30&gt;=5,EY30&amp;"/"&amp;EZ30,EY30&amp;"/"&amp;EZ30))</f>
        <v>5.3</v>
      </c>
      <c r="FC30" s="455">
        <v>7.5</v>
      </c>
      <c r="FD30" s="274">
        <v>4</v>
      </c>
      <c r="FE30" s="274"/>
      <c r="FF30" s="273">
        <f>IF(ISBLANK(FE30),FD30,FD30&amp;"/"&amp;FE30)</f>
        <v>4</v>
      </c>
      <c r="FG30" s="212">
        <f>ROUND((FC30+FD30)/2,1)</f>
        <v>5.8</v>
      </c>
      <c r="FH30" s="212" t="str">
        <f>IF(ISNUMBER(FE30),ROUND((FC30+FE30)/2,1),"-")</f>
        <v>-</v>
      </c>
      <c r="FI30" s="501">
        <f>MAX(FG30:FH30)</f>
        <v>5.8</v>
      </c>
      <c r="FJ30" s="212">
        <f>IF(FG30&gt;=5,FG30,IF(FH30&gt;=5,FG30&amp;"/"&amp;FH30,FG30&amp;"/"&amp;FH30))</f>
        <v>5.8</v>
      </c>
      <c r="FK30" s="455">
        <v>6.5</v>
      </c>
      <c r="FL30" s="274">
        <v>5</v>
      </c>
      <c r="FM30" s="274"/>
      <c r="FN30" s="273">
        <f>IF(ISBLANK(FM30),FL30,FL30&amp;"/"&amp;FM30)</f>
        <v>5</v>
      </c>
      <c r="FO30" s="212">
        <f>ROUND((FK30+FL30)/2,1)</f>
        <v>5.8</v>
      </c>
      <c r="FP30" s="212" t="str">
        <f>IF(ISNUMBER(FM30),ROUND((FK30+FM30)/2,1),"-")</f>
        <v>-</v>
      </c>
      <c r="FQ30" s="501">
        <f>MAX(FO30:FP30)</f>
        <v>5.8</v>
      </c>
      <c r="FR30" s="212">
        <f>IF(FO30&gt;=5,FO30,IF(FP30&gt;=5,FO30&amp;"/"&amp;FP30,FO30&amp;"/"&amp;FP30))</f>
        <v>5.8</v>
      </c>
      <c r="FS30" s="472">
        <v>5.67</v>
      </c>
      <c r="FT30" s="274">
        <v>2</v>
      </c>
      <c r="FU30" s="274">
        <v>3</v>
      </c>
      <c r="FV30" s="273" t="str">
        <f>IF(ISBLANK(FU30),FT30,FT30&amp;"/"&amp;FU30)</f>
        <v>2/3</v>
      </c>
      <c r="FW30" s="212">
        <f>ROUND((FS30+FT30)/2,1)</f>
        <v>3.8</v>
      </c>
      <c r="FX30" s="212">
        <f>IF(ISNUMBER(FU30),ROUND((FS30+FU30)/2,1),"-")</f>
        <v>4.3</v>
      </c>
      <c r="FY30" s="501">
        <v>6</v>
      </c>
      <c r="FZ30" s="501" t="s">
        <v>425</v>
      </c>
      <c r="GA30" s="455">
        <v>7</v>
      </c>
      <c r="GB30" s="274">
        <v>3</v>
      </c>
      <c r="GC30" s="274"/>
      <c r="GD30" s="273">
        <f>IF(ISBLANK(GC30),GB30,GB30&amp;"/"&amp;GC30)</f>
        <v>3</v>
      </c>
      <c r="GE30" s="212">
        <f>ROUND((GA30+GB30)/2,1)</f>
        <v>5</v>
      </c>
      <c r="GF30" s="212" t="str">
        <f>IF(ISNUMBER(GC30),ROUND((GA30+GC30)/2,1),"-")</f>
        <v>-</v>
      </c>
      <c r="GG30" s="501">
        <f>MAX(GE30:GF30)</f>
        <v>5</v>
      </c>
      <c r="GH30" s="212">
        <f>IF(GE30&gt;=5,GE30,IF(GF30&gt;=5,GE30&amp;"/"&amp;GF30,GE30&amp;"/"&amp;GF30))</f>
        <v>5</v>
      </c>
      <c r="GI30" s="456">
        <v>5</v>
      </c>
      <c r="GJ30" s="456">
        <v>7</v>
      </c>
      <c r="GK30" s="457">
        <v>7.2</v>
      </c>
      <c r="GL30" s="446">
        <f>ROUND((ES30*$ES$3+FA30*$FA$3+FI30*$FI$3+FQ30*$FQ$3+FY30*$FY$3+GG30*$GG$3+GI30*$GI$3+GJ30*$GJ$3+GK30*$GK$3)/$GL$3,1)</f>
        <v>6.1</v>
      </c>
      <c r="GM30" s="502" t="str">
        <f t="shared" si="92"/>
        <v>TBK</v>
      </c>
      <c r="GN30" s="455">
        <v>6</v>
      </c>
      <c r="GO30" s="274">
        <v>4</v>
      </c>
      <c r="GP30" s="274"/>
      <c r="GQ30" s="273">
        <f>IF(ISBLANK(GP30),GO30,GO30&amp;"/"&amp;GP30)</f>
        <v>4</v>
      </c>
      <c r="GR30" s="212">
        <f>ROUND((GN30+GO30)/2,1)</f>
        <v>5</v>
      </c>
      <c r="GS30" s="212" t="str">
        <f>IF(ISNUMBER(GP30),ROUND((GN30+GP30)/2,1),"-")</f>
        <v>-</v>
      </c>
      <c r="GT30" s="501">
        <f>MAX(GR30:GS30)</f>
        <v>5</v>
      </c>
      <c r="GU30" s="212">
        <f>IF(GR30&gt;=5,GR30,IF(GS30&gt;=5,GR30&amp;"/"&amp;GS30,GR30&amp;"/"&amp;GS30))</f>
        <v>5</v>
      </c>
      <c r="GV30" s="455">
        <v>4</v>
      </c>
      <c r="GW30" s="274">
        <v>3</v>
      </c>
      <c r="GX30" s="274">
        <v>6</v>
      </c>
      <c r="GY30" s="273" t="str">
        <f>IF(ISBLANK(GX30),GW30,GW30&amp;"/"&amp;GX30)</f>
        <v>3/6</v>
      </c>
      <c r="GZ30" s="212">
        <f>ROUND((GV30+GW30)/2,1)</f>
        <v>3.5</v>
      </c>
      <c r="HA30" s="212">
        <f>IF(ISNUMBER(GX30),ROUND((GV30+GX30)/2,1),"-")</f>
        <v>5</v>
      </c>
      <c r="HB30" s="501">
        <f>MAX(GZ30:HA30)</f>
        <v>5</v>
      </c>
      <c r="HC30" s="212" t="str">
        <f>IF(GZ30&gt;=5,GZ30,IF(HA30&gt;=5,GZ30&amp;"/"&amp;HA30,GZ30&amp;"/"&amp;HA30))</f>
        <v>3.5/5</v>
      </c>
      <c r="HD30" s="455">
        <v>6.5</v>
      </c>
      <c r="HE30" s="274">
        <v>6</v>
      </c>
      <c r="HF30" s="274"/>
      <c r="HG30" s="273">
        <f>IF(ISBLANK(HF30),HE30,HE30&amp;"/"&amp;HF30)</f>
        <v>6</v>
      </c>
      <c r="HH30" s="212">
        <f>ROUND((HD30+HE30)/2,1)</f>
        <v>6.3</v>
      </c>
      <c r="HI30" s="212" t="str">
        <f>IF(ISNUMBER(HF30),ROUND((HD30+HF30)/2,1),"-")</f>
        <v>-</v>
      </c>
      <c r="HJ30" s="501">
        <f>MAX(HH30:HI30)</f>
        <v>6.3</v>
      </c>
      <c r="HK30" s="212">
        <f>IF(HH30&gt;=5,HH30,IF(HI30&gt;=5,HH30&amp;"/"&amp;HI30,HH30&amp;"/"&amp;HI30))</f>
        <v>6.3</v>
      </c>
      <c r="HL30" s="455">
        <v>7.5</v>
      </c>
      <c r="HM30" s="274">
        <v>5</v>
      </c>
      <c r="HN30" s="274"/>
      <c r="HO30" s="273">
        <f>IF(ISBLANK(HN30),HM30,HM30&amp;"/"&amp;HN30)</f>
        <v>5</v>
      </c>
      <c r="HP30" s="212">
        <f>ROUND((HL30+HM30)/2,1)</f>
        <v>6.3</v>
      </c>
      <c r="HQ30" s="212" t="str">
        <f>IF(ISNUMBER(HN30),ROUND((HL30+HN30)/2,1),"-")</f>
        <v>-</v>
      </c>
      <c r="HR30" s="501">
        <f>MAX(HP30:HQ30)</f>
        <v>6.3</v>
      </c>
      <c r="HS30" s="212">
        <f>IF(HP30&gt;=5,HP30,IF(HQ30&gt;=5,HP30&amp;"/"&amp;HQ30,HP30&amp;"/"&amp;HQ30))</f>
        <v>6.3</v>
      </c>
      <c r="HT30" s="455">
        <v>6.5</v>
      </c>
      <c r="HU30" s="274">
        <v>6</v>
      </c>
      <c r="HV30" s="274"/>
      <c r="HW30" s="273">
        <f>IF(ISBLANK(HV30),HU30,HU30&amp;"/"&amp;HV30)</f>
        <v>6</v>
      </c>
      <c r="HX30" s="212">
        <f>ROUND((HT30+HU30)/2,1)</f>
        <v>6.3</v>
      </c>
      <c r="HY30" s="212" t="str">
        <f>IF(ISNUMBER(HV30),ROUND((HT30+HV30)/2,1),"-")</f>
        <v>-</v>
      </c>
      <c r="HZ30" s="501">
        <f>MAX(HX30:HY30)</f>
        <v>6.3</v>
      </c>
      <c r="IA30" s="212">
        <f>IF(HX30&gt;=5,HX30,IF(HY30&gt;=5,HX30&amp;"/"&amp;HY30,HX30&amp;"/"&amp;HY30))</f>
        <v>6.3</v>
      </c>
      <c r="IB30" s="495">
        <v>7</v>
      </c>
      <c r="IC30" s="456">
        <v>7</v>
      </c>
      <c r="ID30" s="456">
        <v>8</v>
      </c>
      <c r="IE30" s="511">
        <v>8</v>
      </c>
      <c r="IF30" s="444">
        <f>ROUND((HB30*$HB$3+GT30*$GT$3+HJ30*$HJ$3+HR30*$HR$3+HZ30*$HZ$3+IB30*$IB$3+IC30*$IC$3+ID30*$ID$3+IE30*$IE$3)/$IF$3,1)</f>
        <v>6.6</v>
      </c>
      <c r="IG30" s="445" t="str">
        <f t="shared" si="119"/>
        <v>TBK</v>
      </c>
      <c r="IH30" s="446">
        <f>ROUND((IF30*$IF$3+GL30*$GL$3)/$IH$3,1)</f>
        <v>6.3</v>
      </c>
      <c r="II30" s="442" t="str">
        <f t="shared" si="121"/>
        <v>TBK</v>
      </c>
      <c r="IJ30" s="446">
        <f t="shared" si="173"/>
        <v>6.1</v>
      </c>
      <c r="IK30" s="506" t="str">
        <f t="shared" si="123"/>
        <v>TBK</v>
      </c>
      <c r="IL30" s="456">
        <v>5.5</v>
      </c>
      <c r="IM30" s="456">
        <v>7.5</v>
      </c>
      <c r="IN30" s="597">
        <v>2</v>
      </c>
      <c r="IO30" s="457">
        <f>ROUND(SUM(IL30:IN30)/3,1)</f>
        <v>5</v>
      </c>
      <c r="IP30" s="446">
        <f>ROUND((IJ30+IO30)/2,1)</f>
        <v>5.6</v>
      </c>
      <c r="IQ30" s="442" t="s">
        <v>508</v>
      </c>
      <c r="IR30" s="590"/>
    </row>
    <row r="31" spans="1:252" s="16" customFormat="1" ht="26.25" customHeight="1">
      <c r="A31" s="277">
        <v>2</v>
      </c>
      <c r="B31" s="135" t="s">
        <v>201</v>
      </c>
      <c r="C31" s="136" t="s">
        <v>202</v>
      </c>
      <c r="D31" s="137" t="s">
        <v>203</v>
      </c>
      <c r="E31" s="171">
        <v>7</v>
      </c>
      <c r="F31" s="168">
        <v>3</v>
      </c>
      <c r="G31" s="168"/>
      <c r="H31" s="169">
        <f>IF(ISBLANK(G31),F31,F31&amp;"/"&amp;G31)</f>
        <v>3</v>
      </c>
      <c r="I31" s="171">
        <f>ROUND((E31+F31)/2,1)</f>
        <v>5</v>
      </c>
      <c r="J31" s="171" t="str">
        <f>IF(ISNUMBER(G31),ROUND((E31+G31)/2,1),"-")</f>
        <v>-</v>
      </c>
      <c r="K31" s="372">
        <f t="shared" si="163"/>
        <v>5</v>
      </c>
      <c r="L31" s="209">
        <f t="shared" si="164"/>
        <v>5</v>
      </c>
      <c r="M31" s="209">
        <v>7.5</v>
      </c>
      <c r="N31" s="210">
        <v>9</v>
      </c>
      <c r="O31" s="210"/>
      <c r="P31" s="211">
        <f>IF(ISBLANK(O31),N31,N31&amp;"/"&amp;O31)</f>
        <v>9</v>
      </c>
      <c r="Q31" s="209">
        <f>ROUND((M31+N31)/2,1)</f>
        <v>8.3</v>
      </c>
      <c r="R31" s="209" t="str">
        <f>IF(ISNUMBER(O31),ROUND((M31+O31)/2,1),"-")</f>
        <v>-</v>
      </c>
      <c r="S31" s="348">
        <f>MAX(Q31:R31)</f>
        <v>8.3</v>
      </c>
      <c r="T31" s="209">
        <f>IF(Q31&gt;=5,Q31,IF(R31&gt;=5,Q31&amp;"/"&amp;R31,Q31&amp;"/"&amp;R31))</f>
        <v>8.3</v>
      </c>
      <c r="U31" s="209">
        <v>6.7</v>
      </c>
      <c r="V31" s="210">
        <v>6</v>
      </c>
      <c r="W31" s="210"/>
      <c r="X31" s="211">
        <f>IF(ISBLANK(W31),V31,V31&amp;"/"&amp;W31)</f>
        <v>6</v>
      </c>
      <c r="Y31" s="209">
        <f>ROUND((U31+V31)/2,1)</f>
        <v>6.4</v>
      </c>
      <c r="Z31" s="209" t="str">
        <f>IF(ISNUMBER(W31),ROUND((U31+W31)/2,1),"-")</f>
        <v>-</v>
      </c>
      <c r="AA31" s="348">
        <f>MAX(Y31:Z31)</f>
        <v>6.4</v>
      </c>
      <c r="AB31" s="209">
        <f>IF(Y31&gt;=5,Y31,IF(Z31&gt;=5,Y31&amp;"/"&amp;Z31,Y31&amp;"/"&amp;Z31))</f>
        <v>6.4</v>
      </c>
      <c r="AC31" s="222"/>
      <c r="AD31" s="223"/>
      <c r="AE31" s="223"/>
      <c r="AF31" s="223" t="s">
        <v>253</v>
      </c>
      <c r="AG31" s="222"/>
      <c r="AH31" s="222"/>
      <c r="AI31" s="376">
        <v>5</v>
      </c>
      <c r="AJ31" s="209">
        <v>5</v>
      </c>
      <c r="AK31" s="209">
        <v>5</v>
      </c>
      <c r="AL31" s="210">
        <v>7</v>
      </c>
      <c r="AM31" s="210"/>
      <c r="AN31" s="211">
        <f>IF(ISBLANK(AM31),AL31,AL31&amp;"/"&amp;AM31)</f>
        <v>7</v>
      </c>
      <c r="AO31" s="209">
        <f>ROUND((AK31+AL31)/2,1)</f>
        <v>6</v>
      </c>
      <c r="AP31" s="209" t="str">
        <f>IF(ISNUMBER(AM31),ROUND((AK31+AM31)/2,1),"-")</f>
        <v>-</v>
      </c>
      <c r="AQ31" s="348">
        <f>MAX(AO31:AP31)</f>
        <v>6</v>
      </c>
      <c r="AR31" s="209">
        <f>IF(AO31&gt;=5,AO31,IF(AP31&gt;=5,AO31&amp;"/"&amp;AP31,AO31&amp;"/"&amp;AP31))</f>
        <v>6</v>
      </c>
      <c r="AS31" s="209">
        <v>4.3</v>
      </c>
      <c r="AT31" s="210">
        <v>6</v>
      </c>
      <c r="AU31" s="210"/>
      <c r="AV31" s="211">
        <f>IF(ISBLANK(AU31),AT31,AT31&amp;"/"&amp;AU31)</f>
        <v>6</v>
      </c>
      <c r="AW31" s="209">
        <f>ROUND((AS31+AT31)/2,1)</f>
        <v>5.2</v>
      </c>
      <c r="AX31" s="209" t="str">
        <f>IF(ISNUMBER(AU31),ROUND((AS31+AU31)/2,1),"-")</f>
        <v>-</v>
      </c>
      <c r="AY31" s="348">
        <f>MAX(AW31:AX31)</f>
        <v>5.2</v>
      </c>
      <c r="AZ31" s="209">
        <f>IF(AW31&gt;=5,AW31,IF(AX31&gt;=5,AW31&amp;"/"&amp;AX31,AW31&amp;"/"&amp;AX31))</f>
        <v>5.2</v>
      </c>
      <c r="BA31" s="214">
        <v>6</v>
      </c>
      <c r="BB31" s="225">
        <f>ROUND((K31*$L$3+S31*$T$3+AA31*$AB$3+AI31*$AJ$3+AQ31*$AR$3+AY31*$AZ$3+BA31*$BA$3)/$BB$3,1)</f>
        <v>5.8</v>
      </c>
      <c r="BC31" s="226" t="str">
        <f>IF(BB31&lt;4,"Kém",IF(BB31&lt;5,"Yếu",IF(BB31&lt;6,"TB",IF(BB31&lt;7,"TBK",IF(BB31&lt;8,"Khá",IF(BB31&lt;9,"Giỏi","XS"))))))</f>
        <v>TB</v>
      </c>
      <c r="BD31" s="209">
        <v>7</v>
      </c>
      <c r="BE31" s="210">
        <v>5</v>
      </c>
      <c r="BF31" s="210"/>
      <c r="BG31" s="211">
        <f>IF(ISBLANK(BF31),BE31,BE31&amp;"/"&amp;BF31)</f>
        <v>5</v>
      </c>
      <c r="BH31" s="209">
        <f>ROUND((BD31+BE31)/2,1)</f>
        <v>6</v>
      </c>
      <c r="BI31" s="209" t="str">
        <f>IF(ISNUMBER(BF31),ROUND((BD31+BF31)/2,1),"-")</f>
        <v>-</v>
      </c>
      <c r="BJ31" s="348">
        <f>MAX(BH31:BI31)</f>
        <v>6</v>
      </c>
      <c r="BK31" s="209">
        <f>IF(BH31&gt;=5,BH31,IF(BI31&gt;=5,BH31&amp;"/"&amp;BI31,BH31&amp;"/"&amp;BI31))</f>
        <v>6</v>
      </c>
      <c r="BL31" s="613" t="s">
        <v>253</v>
      </c>
      <c r="BM31" s="614"/>
      <c r="BN31" s="614"/>
      <c r="BO31" s="614"/>
      <c r="BP31" s="614"/>
      <c r="BQ31" s="614"/>
      <c r="BR31" s="614"/>
      <c r="BS31" s="614"/>
      <c r="BT31" s="614"/>
      <c r="BU31" s="614"/>
      <c r="BV31" s="614"/>
      <c r="BW31" s="614"/>
      <c r="BX31" s="209">
        <v>7.5</v>
      </c>
      <c r="BY31" s="210">
        <v>8</v>
      </c>
      <c r="BZ31" s="210"/>
      <c r="CA31" s="211">
        <f aca="true" t="shared" si="176" ref="CA31:CA36">IF(ISBLANK(BZ31),BY31,BY31&amp;"/"&amp;BZ31)</f>
        <v>8</v>
      </c>
      <c r="CB31" s="209">
        <f aca="true" t="shared" si="177" ref="CB31:CB36">ROUND((BX31+BY31)/2,1)</f>
        <v>7.8</v>
      </c>
      <c r="CC31" s="209" t="str">
        <f aca="true" t="shared" si="178" ref="CC31:CC36">IF(ISNUMBER(BZ31),ROUND((BX31+BZ31)/2,1),"-")</f>
        <v>-</v>
      </c>
      <c r="CD31" s="348">
        <f aca="true" t="shared" si="179" ref="CD31:CD36">MAX(CB31:CC31)</f>
        <v>7.8</v>
      </c>
      <c r="CE31" s="209">
        <f>IF(CB31&gt;=5,CB31,IF(CC31&gt;=5,CB31&amp;"/"&amp;CC31,CB31&amp;"/"&amp;CC31))</f>
        <v>7.8</v>
      </c>
      <c r="CF31" s="615" t="s">
        <v>253</v>
      </c>
      <c r="CG31" s="614"/>
      <c r="CH31" s="614"/>
      <c r="CI31" s="614"/>
      <c r="CJ31" s="614"/>
      <c r="CK31" s="614"/>
      <c r="CL31" s="614"/>
      <c r="CM31" s="614"/>
      <c r="CN31" s="615" t="s">
        <v>253</v>
      </c>
      <c r="CO31" s="614"/>
      <c r="CP31" s="614"/>
      <c r="CQ31" s="614"/>
      <c r="CR31" s="614"/>
      <c r="CS31" s="614"/>
      <c r="CT31" s="614"/>
      <c r="CU31" s="614"/>
      <c r="CV31" s="209">
        <v>6.5</v>
      </c>
      <c r="CW31" s="210">
        <v>5</v>
      </c>
      <c r="CX31" s="210"/>
      <c r="CY31" s="211">
        <f>IF(ISBLANK(CX31),CW31,CW31&amp;"/"&amp;CX31)</f>
        <v>5</v>
      </c>
      <c r="CZ31" s="209">
        <f>ROUND((CV31+CW31)/2,1)</f>
        <v>5.8</v>
      </c>
      <c r="DA31" s="209" t="str">
        <f>IF(ISNUMBER(CX31),ROUND((CV31+CX31)/2,1),"-")</f>
        <v>-</v>
      </c>
      <c r="DB31" s="348">
        <f>MAX(CZ31:DA31)</f>
        <v>5.8</v>
      </c>
      <c r="DC31" s="209">
        <f>IF(CZ31&gt;=5,CZ31,IF(DA31&gt;=5,CZ31&amp;"/"&amp;DA31,CZ31&amp;"/"&amp;DA31))</f>
        <v>5.8</v>
      </c>
      <c r="DD31" s="209">
        <v>8</v>
      </c>
      <c r="DE31" s="210">
        <v>1</v>
      </c>
      <c r="DF31" s="210">
        <v>2</v>
      </c>
      <c r="DG31" s="211" t="str">
        <f>IF(ISBLANK(DF31),DE31,DE31&amp;"/"&amp;DF31)</f>
        <v>1/2</v>
      </c>
      <c r="DH31" s="209">
        <f>ROUND((DD31+DE31)/2,1)</f>
        <v>4.5</v>
      </c>
      <c r="DI31" s="209">
        <f>IF(ISNUMBER(DF31),ROUND((DD31+DF31)/2,1),"-")</f>
        <v>5</v>
      </c>
      <c r="DJ31" s="348">
        <f>MAX(DH31:DI31)</f>
        <v>5</v>
      </c>
      <c r="DK31" s="209" t="str">
        <f>IF(DH31&gt;=5,DH31,IF(DI31&gt;=5,DH31&amp;"/"&amp;DI31,DH31&amp;"/"&amp;DI31))</f>
        <v>4.5/5</v>
      </c>
      <c r="DL31" s="615" t="s">
        <v>253</v>
      </c>
      <c r="DM31" s="614"/>
      <c r="DN31" s="614"/>
      <c r="DO31" s="614"/>
      <c r="DP31" s="614"/>
      <c r="DQ31" s="614"/>
      <c r="DR31" s="614"/>
      <c r="DS31" s="614"/>
      <c r="DT31" s="613" t="s">
        <v>253</v>
      </c>
      <c r="DU31" s="613"/>
      <c r="DV31" s="613"/>
      <c r="DW31" s="613"/>
      <c r="DX31" s="613"/>
      <c r="DY31" s="613"/>
      <c r="DZ31" s="613"/>
      <c r="EA31" s="614"/>
      <c r="EB31" s="614"/>
      <c r="EC31" s="614"/>
      <c r="ED31" s="614"/>
      <c r="EE31" s="614"/>
      <c r="EF31" s="614"/>
      <c r="EG31" s="614"/>
      <c r="EH31" s="210">
        <v>7</v>
      </c>
      <c r="EI31" s="267">
        <f>ROUND((CL31*$CM$3+CT31*$CU$3+DB31*$DC$3+DJ31*$DK$3+EH31*$EH$3+BJ31*$BK$3+BR31*$BW$3+CD31*$CE$3+EG31*$EG$3+DR31*$DS$3)/15,1)</f>
        <v>6.2</v>
      </c>
      <c r="EJ31" s="207" t="str">
        <f>IF(EI31&lt;4,"Kém",IF(EI31&lt;5,"Yếu",IF(EI31&lt;6,"TB",IF(EI31&lt;7,"TBK",IF(EI31&lt;8,"Khá",IF(EI31&lt;9,"Giỏi","XS"))))))</f>
        <v>TBK</v>
      </c>
      <c r="EK31" s="267">
        <f>ROUND((BB31*$BB$3+EI31*15)/34,1)</f>
        <v>6</v>
      </c>
      <c r="EL31" s="204" t="str">
        <f>IF(EK31&lt;4,"Kém",IF(EK31&lt;5,"Yếu",IF(EK31&lt;6,"TB",IF(EK31&lt;7,"TBK",IF(EK31&lt;8,"Khá",IF(EK31&lt;9,"Giỏi","XS"))))))</f>
        <v>TBK</v>
      </c>
      <c r="EM31" s="357">
        <v>4</v>
      </c>
      <c r="EN31" s="210">
        <v>7</v>
      </c>
      <c r="EO31" s="210"/>
      <c r="EP31" s="211">
        <f>IF(ISBLANK(EO31),EN31,EN31&amp;"/"&amp;EO31)</f>
        <v>7</v>
      </c>
      <c r="EQ31" s="209">
        <f>ROUND((EM31+EN31)/2,1)</f>
        <v>5.5</v>
      </c>
      <c r="ER31" s="209" t="str">
        <f>IF(ISNUMBER(EO31),ROUND((EM31+EO31)/2,1),"-")</f>
        <v>-</v>
      </c>
      <c r="ES31" s="500">
        <f>MAX(EQ31:ER31)</f>
        <v>5.5</v>
      </c>
      <c r="ET31" s="209">
        <f>IF(EQ31&gt;=5,EQ31,IF(ER31&gt;=5,EQ31&amp;"/"&amp;ER31,EQ31&amp;"/"&amp;ER31))</f>
        <v>5.5</v>
      </c>
      <c r="EU31" s="467">
        <v>7.33</v>
      </c>
      <c r="EV31" s="210">
        <v>8</v>
      </c>
      <c r="EW31" s="210"/>
      <c r="EX31" s="211">
        <f>IF(ISBLANK(EW31),EV31,EV31&amp;"/"&amp;EW31)</f>
        <v>8</v>
      </c>
      <c r="EY31" s="209">
        <f>ROUND((EU31+EV31)/2,1)</f>
        <v>7.7</v>
      </c>
      <c r="EZ31" s="209" t="str">
        <f>IF(ISNUMBER(EW31),ROUND((EU31+EW31)/2,1),"-")</f>
        <v>-</v>
      </c>
      <c r="FA31" s="501">
        <f>MAX(EY31:EZ31)</f>
        <v>7.7</v>
      </c>
      <c r="FB31" s="209">
        <f>IF(EY31&gt;=5,EY31,IF(EZ31&gt;=5,EY31&amp;"/"&amp;EZ31,EY31&amp;"/"&amp;EZ31))</f>
        <v>7.7</v>
      </c>
      <c r="FC31" s="357">
        <v>7.5</v>
      </c>
      <c r="FD31" s="210">
        <v>0</v>
      </c>
      <c r="FE31" s="210">
        <v>1</v>
      </c>
      <c r="FF31" s="211" t="str">
        <f>IF(ISBLANK(FE31),FD31,FD31&amp;"/"&amp;FE31)</f>
        <v>0/1</v>
      </c>
      <c r="FG31" s="209">
        <f>ROUND((FC31+FD31)/2,1)</f>
        <v>3.8</v>
      </c>
      <c r="FH31" s="209">
        <f>IF(ISNUMBER(FE31),ROUND((FC31+FE31)/2,1),"-")</f>
        <v>4.3</v>
      </c>
      <c r="FI31" s="501">
        <v>7.5</v>
      </c>
      <c r="FJ31" s="348" t="s">
        <v>488</v>
      </c>
      <c r="FK31" s="357">
        <v>6.5</v>
      </c>
      <c r="FL31" s="210">
        <v>5</v>
      </c>
      <c r="FM31" s="210"/>
      <c r="FN31" s="211">
        <f>IF(ISBLANK(FM31),FL31,FL31&amp;"/"&amp;FM31)</f>
        <v>5</v>
      </c>
      <c r="FO31" s="209">
        <f>ROUND((FK31+FL31)/2,1)</f>
        <v>5.8</v>
      </c>
      <c r="FP31" s="209" t="str">
        <f>IF(ISNUMBER(FM31),ROUND((FK31+FM31)/2,1),"-")</f>
        <v>-</v>
      </c>
      <c r="FQ31" s="501">
        <f>MAX(FO31:FP31)</f>
        <v>5.8</v>
      </c>
      <c r="FR31" s="209">
        <f>IF(FO31&gt;=5,FO31,IF(FP31&gt;=5,FO31&amp;"/"&amp;FP31,FO31&amp;"/"&amp;FP31))</f>
        <v>5.8</v>
      </c>
      <c r="FS31" s="467">
        <v>5.67</v>
      </c>
      <c r="FT31" s="210">
        <v>3</v>
      </c>
      <c r="FU31" s="210">
        <v>3</v>
      </c>
      <c r="FV31" s="211" t="str">
        <f>IF(ISBLANK(FU31),FT31,FT31&amp;"/"&amp;FU31)</f>
        <v>3/3</v>
      </c>
      <c r="FW31" s="209">
        <f>ROUND((FS31+FT31)/2,1)</f>
        <v>4.3</v>
      </c>
      <c r="FX31" s="209">
        <f>IF(ISNUMBER(FU31),ROUND((FS31+FU31)/2,1),"-")</f>
        <v>4.3</v>
      </c>
      <c r="FY31" s="501">
        <v>6.8</v>
      </c>
      <c r="FZ31" s="348" t="s">
        <v>423</v>
      </c>
      <c r="GA31" s="357">
        <v>7.5</v>
      </c>
      <c r="GB31" s="210">
        <v>2</v>
      </c>
      <c r="GC31" s="210">
        <v>2</v>
      </c>
      <c r="GD31" s="211" t="str">
        <f>IF(ISBLANK(GC31),GB31,GB31&amp;"/"&amp;GC31)</f>
        <v>2/2</v>
      </c>
      <c r="GE31" s="209">
        <f>ROUND((GA31+GB31)/2,1)</f>
        <v>4.8</v>
      </c>
      <c r="GF31" s="209">
        <f>IF(ISNUMBER(GC31),ROUND((GA31+GC31)/2,1),"-")</f>
        <v>4.8</v>
      </c>
      <c r="GG31" s="501">
        <v>5.8</v>
      </c>
      <c r="GH31" s="348" t="s">
        <v>417</v>
      </c>
      <c r="GI31" s="439">
        <v>6</v>
      </c>
      <c r="GJ31" s="439">
        <v>7</v>
      </c>
      <c r="GK31" s="440">
        <v>7.4</v>
      </c>
      <c r="GL31" s="446">
        <f>ROUND((ES31*$ES$3+FA31*$FA$3+FI31*$FI$3+FQ31*$FQ$3+FY31*$FY$3+GG31*$GG$3+GI31*$GI$3+GJ31*$GJ$3+GK31*$GK$3)/$GL$3,1)</f>
        <v>6.7</v>
      </c>
      <c r="GM31" s="502" t="str">
        <f>IF(GL31&lt;4,"Kém",IF(GL31&lt;5,"Yếu",IF(GL31&lt;6,"TB",IF(GL31&lt;7,"TBK",IF(GL31&lt;8,"Khá",IF(GL31&lt;9,"Giỏi","XS"))))))</f>
        <v>TBK</v>
      </c>
      <c r="GN31" s="357">
        <v>7</v>
      </c>
      <c r="GO31" s="210">
        <v>3</v>
      </c>
      <c r="GP31" s="210"/>
      <c r="GQ31" s="211">
        <f>IF(ISBLANK(GP31),GO31,GO31&amp;"/"&amp;GP31)</f>
        <v>3</v>
      </c>
      <c r="GR31" s="209">
        <f>ROUND((GN31+GO31)/2,1)</f>
        <v>5</v>
      </c>
      <c r="GS31" s="209" t="str">
        <f>IF(ISNUMBER(GP31),ROUND((GN31+GP31)/2,1),"-")</f>
        <v>-</v>
      </c>
      <c r="GT31" s="501">
        <f>MAX(GR31:GS31)</f>
        <v>5</v>
      </c>
      <c r="GU31" s="209">
        <f>IF(GR31&gt;=5,GR31,IF(GS31&gt;=5,GR31&amp;"/"&amp;GS31,GR31&amp;"/"&amp;GS31))</f>
        <v>5</v>
      </c>
      <c r="GV31" s="357">
        <v>8</v>
      </c>
      <c r="GW31" s="210">
        <v>6</v>
      </c>
      <c r="GX31" s="210"/>
      <c r="GY31" s="211">
        <f>IF(ISBLANK(GX31),GW31,GW31&amp;"/"&amp;GX31)</f>
        <v>6</v>
      </c>
      <c r="GZ31" s="209">
        <f>ROUND((GV31+GW31)/2,1)</f>
        <v>7</v>
      </c>
      <c r="HA31" s="209" t="str">
        <f>IF(ISNUMBER(GX31),ROUND((GV31+GX31)/2,1),"-")</f>
        <v>-</v>
      </c>
      <c r="HB31" s="501">
        <f>MAX(GZ31:HA31)</f>
        <v>7</v>
      </c>
      <c r="HC31" s="209">
        <f>IF(GZ31&gt;=5,GZ31,IF(HA31&gt;=5,GZ31&amp;"/"&amp;HA31,GZ31&amp;"/"&amp;HA31))</f>
        <v>7</v>
      </c>
      <c r="HD31" s="357">
        <v>6</v>
      </c>
      <c r="HE31" s="210">
        <v>8</v>
      </c>
      <c r="HF31" s="210"/>
      <c r="HG31" s="211">
        <f>IF(ISBLANK(HF31),HE31,HE31&amp;"/"&amp;HF31)</f>
        <v>8</v>
      </c>
      <c r="HH31" s="209">
        <f>ROUND((HD31+HE31)/2,1)</f>
        <v>7</v>
      </c>
      <c r="HI31" s="209" t="str">
        <f>IF(ISNUMBER(HF31),ROUND((HD31+HF31)/2,1),"-")</f>
        <v>-</v>
      </c>
      <c r="HJ31" s="501">
        <f>MAX(HH31:HI31)</f>
        <v>7</v>
      </c>
      <c r="HK31" s="209">
        <f>IF(HH31&gt;=5,HH31,IF(HI31&gt;=5,HH31&amp;"/"&amp;HI31,HH31&amp;"/"&amp;HI31))</f>
        <v>7</v>
      </c>
      <c r="HL31" s="357">
        <v>6</v>
      </c>
      <c r="HM31" s="210">
        <v>5</v>
      </c>
      <c r="HN31" s="210"/>
      <c r="HO31" s="211">
        <f>IF(ISBLANK(HN31),HM31,HM31&amp;"/"&amp;HN31)</f>
        <v>5</v>
      </c>
      <c r="HP31" s="209">
        <f>ROUND((HL31+HM31)/2,1)</f>
        <v>5.5</v>
      </c>
      <c r="HQ31" s="209" t="str">
        <f>IF(ISNUMBER(HN31),ROUND((HL31+HN31)/2,1),"-")</f>
        <v>-</v>
      </c>
      <c r="HR31" s="501">
        <f>MAX(HP31:HQ31)</f>
        <v>5.5</v>
      </c>
      <c r="HS31" s="209">
        <f>IF(HP31&gt;=5,HP31,IF(HQ31&gt;=5,HP31&amp;"/"&amp;HQ31,HP31&amp;"/"&amp;HQ31))</f>
        <v>5.5</v>
      </c>
      <c r="HT31" s="357">
        <v>6.5</v>
      </c>
      <c r="HU31" s="210">
        <v>4</v>
      </c>
      <c r="HV31" s="210"/>
      <c r="HW31" s="211">
        <f>IF(ISBLANK(HV31),HU31,HU31&amp;"/"&amp;HV31)</f>
        <v>4</v>
      </c>
      <c r="HX31" s="209">
        <f>ROUND((HT31+HU31)/2,1)</f>
        <v>5.3</v>
      </c>
      <c r="HY31" s="209" t="str">
        <f>IF(ISNUMBER(HV31),ROUND((HT31+HV31)/2,1),"-")</f>
        <v>-</v>
      </c>
      <c r="HZ31" s="501">
        <f>MAX(HX31:HY31)</f>
        <v>5.3</v>
      </c>
      <c r="IA31" s="209">
        <f>IF(HX31&gt;=5,HX31,IF(HY31&gt;=5,HX31&amp;"/"&amp;HY31,HX31&amp;"/"&amp;HY31))</f>
        <v>5.3</v>
      </c>
      <c r="IB31" s="493">
        <v>5</v>
      </c>
      <c r="IC31" s="439">
        <v>7</v>
      </c>
      <c r="ID31" s="439">
        <v>6</v>
      </c>
      <c r="IE31" s="510">
        <v>7.1</v>
      </c>
      <c r="IF31" s="444">
        <f>ROUND((HB31*$HB$3+GT31*$GT$3+HJ31*$HJ$3+HR31*$HR$3+HZ31*$HZ$3+IB31*$IB$3+IC31*$IC$3+ID31*$ID$3+IE31*$IE$3)/$IF$3,1)</f>
        <v>6.2</v>
      </c>
      <c r="IG31" s="445" t="str">
        <f>IF(IF31&lt;4,"Kém",IF(IF31&lt;5,"Yếu",IF(IF31&lt;6,"TB",IF(IF31&lt;7,"TBK",IF(IF31&lt;8,"Khá",IF(IF31&lt;9,"Giỏi","XS"))))))</f>
        <v>TBK</v>
      </c>
      <c r="IH31" s="446">
        <f>ROUND((IF31*$IF$3+GL31*$GL$3)/$IH$3,1)</f>
        <v>6.5</v>
      </c>
      <c r="II31" s="442" t="str">
        <f>IF(IH31&lt;4,"Kém",IF(IH31&lt;5,"Yếu",IF(IH31&lt;6,"TB",IF(IH31&lt;7,"TBK",IF(IH31&lt;8,"Khá",IF(IH31&lt;9,"Giỏi","XS"))))))</f>
        <v>TBK</v>
      </c>
      <c r="IJ31" s="267">
        <f>ROUND((IH31*$IH$3+EK31*34)/81,1)</f>
        <v>6.3</v>
      </c>
      <c r="IK31" s="506" t="str">
        <f>IF(IJ31&lt;4,"Kém",IF(IJ31&lt;5,"Yếu",IF(IJ31&lt;6,"TB",IF(IJ31&lt;7,"TBK",IF(IJ31&lt;8,"Khá",IF(IJ31&lt;9,"Giỏi","XS"))))))</f>
        <v>TBK</v>
      </c>
      <c r="IL31" s="588" t="s">
        <v>507</v>
      </c>
      <c r="IM31" s="439">
        <v>7</v>
      </c>
      <c r="IN31" s="439">
        <v>6</v>
      </c>
      <c r="IO31" s="440">
        <f>ROUND(SUM(IL31:IN31)/3,1)</f>
        <v>4.3</v>
      </c>
      <c r="IP31" s="267">
        <f>ROUND((IJ31+IO31)/2,1)</f>
        <v>5.3</v>
      </c>
      <c r="IQ31" s="442" t="s">
        <v>508</v>
      </c>
      <c r="IR31" s="590"/>
    </row>
    <row r="32" spans="1:252" s="16" customFormat="1" ht="26.25" customHeight="1">
      <c r="A32" s="277">
        <v>3</v>
      </c>
      <c r="B32" s="135" t="s">
        <v>242</v>
      </c>
      <c r="C32" s="136" t="s">
        <v>243</v>
      </c>
      <c r="D32" s="137" t="s">
        <v>93</v>
      </c>
      <c r="E32" s="171">
        <v>6.4</v>
      </c>
      <c r="F32" s="168">
        <v>8</v>
      </c>
      <c r="G32" s="168"/>
      <c r="H32" s="169">
        <f>IF(ISBLANK(G32),F32,F32&amp;"/"&amp;G32)</f>
        <v>8</v>
      </c>
      <c r="I32" s="171">
        <f>ROUND((E32+F32)/2,1)</f>
        <v>7.2</v>
      </c>
      <c r="J32" s="171" t="str">
        <f>IF(ISNUMBER(G32),ROUND((E32+G32)/2,1),"-")</f>
        <v>-</v>
      </c>
      <c r="K32" s="372">
        <f t="shared" si="163"/>
        <v>7.2</v>
      </c>
      <c r="L32" s="209">
        <f t="shared" si="164"/>
        <v>7.2</v>
      </c>
      <c r="M32" s="209">
        <v>6.5</v>
      </c>
      <c r="N32" s="210">
        <v>4</v>
      </c>
      <c r="O32" s="210"/>
      <c r="P32" s="211">
        <f>IF(ISBLANK(O32),N32,N32&amp;"/"&amp;O32)</f>
        <v>4</v>
      </c>
      <c r="Q32" s="209">
        <f>ROUND((M32+N32)/2,1)</f>
        <v>5.3</v>
      </c>
      <c r="R32" s="209" t="str">
        <f>IF(ISNUMBER(O32),ROUND((M32+O32)/2,1),"-")</f>
        <v>-</v>
      </c>
      <c r="S32" s="348">
        <f>MAX(Q32:R32)</f>
        <v>5.3</v>
      </c>
      <c r="T32" s="209">
        <f>IF(Q32&gt;=5,Q32,IF(R32&gt;=5,Q32&amp;"/"&amp;R32,Q32&amp;"/"&amp;R32))</f>
        <v>5.3</v>
      </c>
      <c r="U32" s="209">
        <v>8.3</v>
      </c>
      <c r="V32" s="210">
        <v>5</v>
      </c>
      <c r="W32" s="210"/>
      <c r="X32" s="211">
        <f>IF(ISBLANK(W32),V32,V32&amp;"/"&amp;W32)</f>
        <v>5</v>
      </c>
      <c r="Y32" s="209">
        <f>ROUND((U32+V32)/2,1)</f>
        <v>6.7</v>
      </c>
      <c r="Z32" s="209" t="str">
        <f>IF(ISNUMBER(W32),ROUND((U32+W32)/2,1),"-")</f>
        <v>-</v>
      </c>
      <c r="AA32" s="348">
        <f>MAX(Y32:Z32)</f>
        <v>6.7</v>
      </c>
      <c r="AB32" s="209">
        <f>IF(Y32&gt;=5,Y32,IF(Z32&gt;=5,Y32&amp;"/"&amp;Z32,Y32&amp;"/"&amp;Z32))</f>
        <v>6.7</v>
      </c>
      <c r="AC32" s="615" t="s">
        <v>336</v>
      </c>
      <c r="AD32" s="624"/>
      <c r="AE32" s="624"/>
      <c r="AF32" s="624"/>
      <c r="AG32" s="624"/>
      <c r="AH32" s="624"/>
      <c r="AI32" s="624"/>
      <c r="AJ32" s="624"/>
      <c r="AK32" s="209">
        <v>10</v>
      </c>
      <c r="AL32" s="210">
        <v>10</v>
      </c>
      <c r="AM32" s="210"/>
      <c r="AN32" s="211">
        <f>IF(ISBLANK(AM32),AL32,AL32&amp;"/"&amp;AM32)</f>
        <v>10</v>
      </c>
      <c r="AO32" s="209">
        <f>ROUND((AK32+AL32)/2,1)</f>
        <v>10</v>
      </c>
      <c r="AP32" s="209" t="str">
        <f>IF(ISNUMBER(AM32),ROUND((AK32+AM32)/2,1),"-")</f>
        <v>-</v>
      </c>
      <c r="AQ32" s="348">
        <f>MAX(AO32:AP32)</f>
        <v>10</v>
      </c>
      <c r="AR32" s="209">
        <f>IF(AO32&gt;=5,AO32,IF(AP32&gt;=5,AO32&amp;"/"&amp;AP32,AO32&amp;"/"&amp;AP32))</f>
        <v>10</v>
      </c>
      <c r="AS32" s="209">
        <v>7.7</v>
      </c>
      <c r="AT32" s="210">
        <v>9</v>
      </c>
      <c r="AU32" s="210"/>
      <c r="AV32" s="211">
        <f>IF(ISBLANK(AU32),AT32,AT32&amp;"/"&amp;AU32)</f>
        <v>9</v>
      </c>
      <c r="AW32" s="209">
        <f>ROUND((AS32+AT32)/2,1)</f>
        <v>8.4</v>
      </c>
      <c r="AX32" s="209" t="str">
        <f>IF(ISNUMBER(AU32),ROUND((AS32+AU32)/2,1),"-")</f>
        <v>-</v>
      </c>
      <c r="AY32" s="348">
        <f>MAX(AW32:AX32)</f>
        <v>8.4</v>
      </c>
      <c r="AZ32" s="209">
        <f>IF(AW32&gt;=5,AW32,IF(AX32&gt;=5,AW32&amp;"/"&amp;AX32,AW32&amp;"/"&amp;AX32))</f>
        <v>8.4</v>
      </c>
      <c r="BA32" s="215">
        <v>6</v>
      </c>
      <c r="BB32" s="225">
        <f>ROUND((K32*$L$3+S32*$T$3+AA32*$AB$3+AI32*$AJ$3+AQ32*$AR$3+AY32*$AZ$3+BA32*$BA$3)/15,1)</f>
        <v>7.5</v>
      </c>
      <c r="BC32" s="226" t="str">
        <f>IF(BB32&lt;4,"Kém",IF(BB32&lt;5,"Yếu",IF(BB32&lt;6,"TB",IF(BB32&lt;7,"TBK",IF(BB32&lt;8,"Khá",IF(BB32&lt;9,"Giỏi","XS"))))))</f>
        <v>Khá</v>
      </c>
      <c r="BD32" s="209">
        <v>7.7</v>
      </c>
      <c r="BE32" s="210">
        <v>5</v>
      </c>
      <c r="BF32" s="210"/>
      <c r="BG32" s="211">
        <f>IF(ISBLANK(BF32),BE32,BE32&amp;"/"&amp;BF32)</f>
        <v>5</v>
      </c>
      <c r="BH32" s="209">
        <f>ROUND((BD32+BE32)/2,1)</f>
        <v>6.4</v>
      </c>
      <c r="BI32" s="209" t="str">
        <f>IF(ISNUMBER(BF32),ROUND((BD32+BF32)/2,1),"-")</f>
        <v>-</v>
      </c>
      <c r="BJ32" s="348">
        <f>MAX(BH32:BI32)</f>
        <v>6.4</v>
      </c>
      <c r="BK32" s="209">
        <f>IF(BH32&gt;=5,BH32,IF(BI32&gt;=5,BH32&amp;"/"&amp;BI32,BH32&amp;"/"&amp;BI32))</f>
        <v>6.4</v>
      </c>
      <c r="BL32" s="225"/>
      <c r="BM32" s="300"/>
      <c r="BN32" s="300"/>
      <c r="BO32" s="300"/>
      <c r="BP32" s="300"/>
      <c r="BQ32" s="300"/>
      <c r="BR32" s="300"/>
      <c r="BS32" s="516" t="s">
        <v>253</v>
      </c>
      <c r="BT32" s="225"/>
      <c r="BU32" s="225"/>
      <c r="BV32" s="350"/>
      <c r="BW32" s="225"/>
      <c r="BX32" s="209">
        <v>8.5</v>
      </c>
      <c r="BY32" s="210">
        <v>10</v>
      </c>
      <c r="BZ32" s="210"/>
      <c r="CA32" s="211">
        <f t="shared" si="176"/>
        <v>10</v>
      </c>
      <c r="CB32" s="209">
        <f t="shared" si="177"/>
        <v>9.3</v>
      </c>
      <c r="CC32" s="209" t="str">
        <f t="shared" si="178"/>
        <v>-</v>
      </c>
      <c r="CD32" s="348">
        <f t="shared" si="179"/>
        <v>9.3</v>
      </c>
      <c r="CE32" s="209">
        <f>IF(CB32&gt;=5,CB32,IF(CC32&gt;=5,CB32&amp;"/"&amp;CC32,CB32&amp;"/"&amp;CC32))</f>
        <v>9.3</v>
      </c>
      <c r="CF32" s="625" t="s">
        <v>253</v>
      </c>
      <c r="CG32" s="626"/>
      <c r="CH32" s="626"/>
      <c r="CI32" s="626"/>
      <c r="CJ32" s="626"/>
      <c r="CK32" s="626"/>
      <c r="CL32" s="626"/>
      <c r="CM32" s="627"/>
      <c r="CN32" s="625" t="s">
        <v>253</v>
      </c>
      <c r="CO32" s="626"/>
      <c r="CP32" s="626"/>
      <c r="CQ32" s="626"/>
      <c r="CR32" s="626"/>
      <c r="CS32" s="626"/>
      <c r="CT32" s="626"/>
      <c r="CU32" s="627"/>
      <c r="CV32" s="209">
        <v>5.8</v>
      </c>
      <c r="CW32" s="210">
        <v>7</v>
      </c>
      <c r="CX32" s="210"/>
      <c r="CY32" s="211">
        <f>IF(ISBLANK(CX32),CW32,CW32&amp;"/"&amp;CX32)</f>
        <v>7</v>
      </c>
      <c r="CZ32" s="209">
        <f>ROUND((CV32+CW32)/2,1)</f>
        <v>6.4</v>
      </c>
      <c r="DA32" s="209" t="str">
        <f>IF(ISNUMBER(CX32),ROUND((CV32+CX32)/2,1),"-")</f>
        <v>-</v>
      </c>
      <c r="DB32" s="348">
        <f>MAX(CZ32:DA32)</f>
        <v>6.4</v>
      </c>
      <c r="DC32" s="209">
        <f>IF(CZ32&gt;=5,CZ32,IF(DA32&gt;=5,CZ32&amp;"/"&amp;DA32,CZ32&amp;"/"&amp;DA32))</f>
        <v>6.4</v>
      </c>
      <c r="DD32" s="209">
        <v>6</v>
      </c>
      <c r="DE32" s="210">
        <v>8</v>
      </c>
      <c r="DF32" s="210"/>
      <c r="DG32" s="211">
        <f>IF(ISBLANK(DF32),DE32,DE32&amp;"/"&amp;DF32)</f>
        <v>8</v>
      </c>
      <c r="DH32" s="209">
        <f>ROUND((DD32+DE32)/2,1)</f>
        <v>7</v>
      </c>
      <c r="DI32" s="209" t="str">
        <f>IF(ISNUMBER(DF32),ROUND((DD32+DF32)/2,1),"-")</f>
        <v>-</v>
      </c>
      <c r="DJ32" s="348">
        <f>MAX(DH32:DI32)</f>
        <v>7</v>
      </c>
      <c r="DK32" s="209">
        <f>IF(DH32&gt;=5,DH32,IF(DI32&gt;=5,DH32&amp;"/"&amp;DI32,DH32&amp;"/"&amp;DI32))</f>
        <v>7</v>
      </c>
      <c r="DL32" s="625" t="s">
        <v>253</v>
      </c>
      <c r="DM32" s="626"/>
      <c r="DN32" s="626"/>
      <c r="DO32" s="626"/>
      <c r="DP32" s="626"/>
      <c r="DQ32" s="626"/>
      <c r="DR32" s="626"/>
      <c r="DS32" s="627"/>
      <c r="DT32" s="514"/>
      <c r="DU32" s="514"/>
      <c r="DV32" s="515"/>
      <c r="DW32" s="639" t="s">
        <v>253</v>
      </c>
      <c r="DX32" s="640"/>
      <c r="DY32" s="640"/>
      <c r="DZ32" s="640"/>
      <c r="EA32" s="640"/>
      <c r="EB32" s="640"/>
      <c r="EC32" s="640"/>
      <c r="ED32" s="640"/>
      <c r="EE32" s="640"/>
      <c r="EF32" s="640"/>
      <c r="EG32" s="641"/>
      <c r="EH32" s="210">
        <v>6</v>
      </c>
      <c r="EI32" s="267">
        <f>ROUND((CL32*$CM$3+CT32*$CU$3+DB32*$DC$3+DJ32*$DK$3+EH32*$EH$3+BJ32*$BK$3+BR32*$BW$3+CD32*$CE$3+EG32*$EG$3+DR32*$DS$3)/15,1)</f>
        <v>7</v>
      </c>
      <c r="EJ32" s="207" t="str">
        <f>IF(EI32&lt;4,"Kém",IF(EI32&lt;5,"Yếu",IF(EI32&lt;6,"TB",IF(EI32&lt;7,"TBK",IF(EI32&lt;8,"Khá",IF(EI32&lt;9,"Giỏi","XS"))))))</f>
        <v>Khá</v>
      </c>
      <c r="EK32" s="267">
        <f>ROUND((BB32*15+EI32*15)/30,1)</f>
        <v>7.3</v>
      </c>
      <c r="EL32" s="204" t="str">
        <f>IF(EK32&lt;4,"Kém",IF(EK32&lt;5,"Yếu",IF(EK32&lt;6,"TB",IF(EK32&lt;7,"TBK",IF(EK32&lt;8,"Khá",IF(EK32&lt;9,"Giỏi","XS"))))))</f>
        <v>Khá</v>
      </c>
      <c r="EM32" s="357">
        <v>8.5</v>
      </c>
      <c r="EN32" s="210">
        <v>8</v>
      </c>
      <c r="EO32" s="210"/>
      <c r="EP32" s="211">
        <f>IF(ISBLANK(EO32),EN32,EN32&amp;"/"&amp;EO32)</f>
        <v>8</v>
      </c>
      <c r="EQ32" s="209">
        <f>ROUND((EM32+EN32)/2,1)</f>
        <v>8.3</v>
      </c>
      <c r="ER32" s="209" t="str">
        <f>IF(ISNUMBER(EO32),ROUND((EM32+EO32)/2,1),"-")</f>
        <v>-</v>
      </c>
      <c r="ES32" s="500">
        <f>MAX(EQ32:ER32)</f>
        <v>8.3</v>
      </c>
      <c r="ET32" s="209">
        <f>IF(EQ32&gt;=5,EQ32,IF(ER32&gt;=5,EQ32&amp;"/"&amp;ER32,EQ32&amp;"/"&amp;ER32))</f>
        <v>8.3</v>
      </c>
      <c r="EU32" s="467">
        <v>7.67</v>
      </c>
      <c r="EV32" s="210">
        <v>6</v>
      </c>
      <c r="EW32" s="210"/>
      <c r="EX32" s="211">
        <f>IF(ISBLANK(EW32),EV32,EV32&amp;"/"&amp;EW32)</f>
        <v>6</v>
      </c>
      <c r="EY32" s="209">
        <f>ROUND((EU32+EV32)/2,1)</f>
        <v>6.8</v>
      </c>
      <c r="EZ32" s="209" t="str">
        <f>IF(ISNUMBER(EW32),ROUND((EU32+EW32)/2,1),"-")</f>
        <v>-</v>
      </c>
      <c r="FA32" s="501">
        <f>MAX(EY32:EZ32)</f>
        <v>6.8</v>
      </c>
      <c r="FB32" s="209">
        <f>IF(EY32&gt;=5,EY32,IF(EZ32&gt;=5,EY32&amp;"/"&amp;EZ32,EY32&amp;"/"&amp;EZ32))</f>
        <v>6.8</v>
      </c>
      <c r="FC32" s="357">
        <v>7</v>
      </c>
      <c r="FD32" s="210">
        <v>5</v>
      </c>
      <c r="FE32" s="210"/>
      <c r="FF32" s="211">
        <f>IF(ISBLANK(FE32),FD32,FD32&amp;"/"&amp;FE32)</f>
        <v>5</v>
      </c>
      <c r="FG32" s="209">
        <f>ROUND((FC32+FD32)/2,1)</f>
        <v>6</v>
      </c>
      <c r="FH32" s="209" t="str">
        <f>IF(ISNUMBER(FE32),ROUND((FC32+FE32)/2,1),"-")</f>
        <v>-</v>
      </c>
      <c r="FI32" s="501">
        <f>MAX(FG32:FH32)</f>
        <v>6</v>
      </c>
      <c r="FJ32" s="209">
        <f>IF(FG32&gt;=5,FG32,IF(FH32&gt;=5,FG32&amp;"/"&amp;FH32,FG32&amp;"/"&amp;FH32))</f>
        <v>6</v>
      </c>
      <c r="FK32" s="357">
        <v>7</v>
      </c>
      <c r="FL32" s="210">
        <v>7</v>
      </c>
      <c r="FM32" s="210"/>
      <c r="FN32" s="211">
        <f>IF(ISBLANK(FM32),FL32,FL32&amp;"/"&amp;FM32)</f>
        <v>7</v>
      </c>
      <c r="FO32" s="209">
        <f>ROUND((FK32+FL32)/2,1)</f>
        <v>7</v>
      </c>
      <c r="FP32" s="209" t="str">
        <f>IF(ISNUMBER(FM32),ROUND((FK32+FM32)/2,1),"-")</f>
        <v>-</v>
      </c>
      <c r="FQ32" s="501">
        <f>MAX(FO32:FP32)</f>
        <v>7</v>
      </c>
      <c r="FR32" s="209">
        <f>IF(FO32&gt;=5,FO32,IF(FP32&gt;=5,FO32&amp;"/"&amp;FP32,FO32&amp;"/"&amp;FP32))</f>
        <v>7</v>
      </c>
      <c r="FS32" s="467">
        <v>5.67</v>
      </c>
      <c r="FT32" s="210">
        <v>7</v>
      </c>
      <c r="FU32" s="210"/>
      <c r="FV32" s="211">
        <f>IF(ISBLANK(FU32),FT32,FT32&amp;"/"&amp;FU32)</f>
        <v>7</v>
      </c>
      <c r="FW32" s="209">
        <f>ROUND((FS32+FT32)/2,1)</f>
        <v>6.3</v>
      </c>
      <c r="FX32" s="209" t="str">
        <f>IF(ISNUMBER(FU32),ROUND((FS32+FU32)/2,1),"-")</f>
        <v>-</v>
      </c>
      <c r="FY32" s="501">
        <f>MAX(FW32:FX32)</f>
        <v>6.3</v>
      </c>
      <c r="FZ32" s="209">
        <f>IF(FW32&gt;=5,FW32,IF(FX32&gt;=5,FW32&amp;"/"&amp;FX32,FW32&amp;"/"&amp;FX32))</f>
        <v>6.3</v>
      </c>
      <c r="GA32" s="357">
        <v>6.5</v>
      </c>
      <c r="GB32" s="210">
        <v>4</v>
      </c>
      <c r="GC32" s="210"/>
      <c r="GD32" s="211">
        <f>IF(ISBLANK(GC32),GB32,GB32&amp;"/"&amp;GC32)</f>
        <v>4</v>
      </c>
      <c r="GE32" s="209">
        <f>ROUND((GA32+GB32)/2,1)</f>
        <v>5.3</v>
      </c>
      <c r="GF32" s="209" t="str">
        <f>IF(ISNUMBER(GC32),ROUND((GA32+GC32)/2,1),"-")</f>
        <v>-</v>
      </c>
      <c r="GG32" s="501">
        <f>MAX(GE32:GF32)</f>
        <v>5.3</v>
      </c>
      <c r="GH32" s="209">
        <f>IF(GE32&gt;=5,GE32,IF(GF32&gt;=5,GE32&amp;"/"&amp;GF32,GE32&amp;"/"&amp;GF32))</f>
        <v>5.3</v>
      </c>
      <c r="GI32" s="439">
        <v>7</v>
      </c>
      <c r="GJ32" s="439">
        <v>8</v>
      </c>
      <c r="GK32" s="440">
        <v>8</v>
      </c>
      <c r="GL32" s="446">
        <f>ROUND((ES32*$ES$3+FA32*$FA$3+FI32*$FI$3+FQ32*$FQ$3+FY32*$FY$3+GG32*$GG$3+GI32*$GI$3+GJ32*$GJ$3+GK32*$GK$3)/$GL$3,1)</f>
        <v>7</v>
      </c>
      <c r="GM32" s="502" t="str">
        <f>IF(GL32&lt;4,"Kém",IF(GL32&lt;5,"Yếu",IF(GL32&lt;6,"TB",IF(GL32&lt;7,"TBK",IF(GL32&lt;8,"Khá",IF(GL32&lt;9,"Giỏi","XS"))))))</f>
        <v>Khá</v>
      </c>
      <c r="GN32" s="357">
        <v>6</v>
      </c>
      <c r="GO32" s="210">
        <v>4</v>
      </c>
      <c r="GP32" s="210"/>
      <c r="GQ32" s="211">
        <f>IF(ISBLANK(GP32),GO32,GO32&amp;"/"&amp;GP32)</f>
        <v>4</v>
      </c>
      <c r="GR32" s="209">
        <f>ROUND((GN32+GO32)/2,1)</f>
        <v>5</v>
      </c>
      <c r="GS32" s="209" t="str">
        <f>IF(ISNUMBER(GP32),ROUND((GN32+GP32)/2,1),"-")</f>
        <v>-</v>
      </c>
      <c r="GT32" s="501">
        <f>MAX(GR32:GS32)</f>
        <v>5</v>
      </c>
      <c r="GU32" s="209">
        <f>IF(GR32&gt;=5,GR32,IF(GS32&gt;=5,GR32&amp;"/"&amp;GS32,GR32&amp;"/"&amp;GS32))</f>
        <v>5</v>
      </c>
      <c r="GV32" s="357">
        <v>5.5</v>
      </c>
      <c r="GW32" s="210">
        <v>6</v>
      </c>
      <c r="GX32" s="210"/>
      <c r="GY32" s="211">
        <f>IF(ISBLANK(GX32),GW32,GW32&amp;"/"&amp;GX32)</f>
        <v>6</v>
      </c>
      <c r="GZ32" s="209">
        <f>ROUND((GV32+GW32)/2,1)</f>
        <v>5.8</v>
      </c>
      <c r="HA32" s="209" t="str">
        <f>IF(ISNUMBER(GX32),ROUND((GV32+GX32)/2,1),"-")</f>
        <v>-</v>
      </c>
      <c r="HB32" s="501">
        <f>MAX(GZ32:HA32)</f>
        <v>5.8</v>
      </c>
      <c r="HC32" s="209">
        <f>IF(GZ32&gt;=5,GZ32,IF(HA32&gt;=5,GZ32&amp;"/"&amp;HA32,GZ32&amp;"/"&amp;HA32))</f>
        <v>5.8</v>
      </c>
      <c r="HD32" s="357">
        <v>6</v>
      </c>
      <c r="HE32" s="210">
        <v>4</v>
      </c>
      <c r="HF32" s="210"/>
      <c r="HG32" s="211">
        <f>IF(ISBLANK(HF32),HE32,HE32&amp;"/"&amp;HF32)</f>
        <v>4</v>
      </c>
      <c r="HH32" s="209">
        <f>ROUND((HD32+HE32)/2,1)</f>
        <v>5</v>
      </c>
      <c r="HI32" s="209" t="str">
        <f>IF(ISNUMBER(HF32),ROUND((HD32+HF32)/2,1),"-")</f>
        <v>-</v>
      </c>
      <c r="HJ32" s="501">
        <f>MAX(HH32:HI32)</f>
        <v>5</v>
      </c>
      <c r="HK32" s="209">
        <f>IF(HH32&gt;=5,HH32,IF(HI32&gt;=5,HH32&amp;"/"&amp;HI32,HH32&amp;"/"&amp;HI32))</f>
        <v>5</v>
      </c>
      <c r="HL32" s="357">
        <v>6.5</v>
      </c>
      <c r="HM32" s="210">
        <v>8</v>
      </c>
      <c r="HN32" s="210"/>
      <c r="HO32" s="211">
        <f>IF(ISBLANK(HN32),HM32,HM32&amp;"/"&amp;HN32)</f>
        <v>8</v>
      </c>
      <c r="HP32" s="209">
        <f>ROUND((HL32+HM32)/2,1)</f>
        <v>7.3</v>
      </c>
      <c r="HQ32" s="209" t="str">
        <f>IF(ISNUMBER(HN32),ROUND((HL32+HN32)/2,1),"-")</f>
        <v>-</v>
      </c>
      <c r="HR32" s="501">
        <f>MAX(HP32:HQ32)</f>
        <v>7.3</v>
      </c>
      <c r="HS32" s="209">
        <f>IF(HP32&gt;=5,HP32,IF(HQ32&gt;=5,HP32&amp;"/"&amp;HQ32,HP32&amp;"/"&amp;HQ32))</f>
        <v>7.3</v>
      </c>
      <c r="HT32" s="357">
        <v>6.5</v>
      </c>
      <c r="HU32" s="210">
        <v>4</v>
      </c>
      <c r="HV32" s="210"/>
      <c r="HW32" s="211">
        <f>IF(ISBLANK(HV32),HU32,HU32&amp;"/"&amp;HV32)</f>
        <v>4</v>
      </c>
      <c r="HX32" s="209">
        <f>ROUND((HT32+HU32)/2,1)</f>
        <v>5.3</v>
      </c>
      <c r="HY32" s="209" t="str">
        <f>IF(ISNUMBER(HV32),ROUND((HT32+HV32)/2,1),"-")</f>
        <v>-</v>
      </c>
      <c r="HZ32" s="501">
        <f>MAX(HX32:HY32)</f>
        <v>5.3</v>
      </c>
      <c r="IA32" s="209">
        <f>IF(HX32&gt;=5,HX32,IF(HY32&gt;=5,HX32&amp;"/"&amp;HY32,HX32&amp;"/"&amp;HY32))</f>
        <v>5.3</v>
      </c>
      <c r="IB32" s="493">
        <v>5</v>
      </c>
      <c r="IC32" s="439">
        <v>7</v>
      </c>
      <c r="ID32" s="439">
        <v>5</v>
      </c>
      <c r="IE32" s="510">
        <v>7.2</v>
      </c>
      <c r="IF32" s="444">
        <f>ROUND((HB32*$HB$3+GT32*$GT$3+HJ32*$HJ$3+HR32*$HR$3+HZ32*$HZ$3+IB32*$IB$3+IC32*$IC$3+ID32*$ID$3+IE32*$IE$3)/$IF$3,1)</f>
        <v>6.2</v>
      </c>
      <c r="IG32" s="445" t="str">
        <f>IF(IF32&lt;4,"Kém",IF(IF32&lt;5,"Yếu",IF(IF32&lt;6,"TB",IF(IF32&lt;7,"TBK",IF(IF32&lt;8,"Khá",IF(IF32&lt;9,"Giỏi","XS"))))))</f>
        <v>TBK</v>
      </c>
      <c r="IH32" s="446">
        <f>ROUND((IF32*$IF$3+GL32*$GL$3)/$IH$3,1)</f>
        <v>6.6</v>
      </c>
      <c r="II32" s="442" t="str">
        <f>IF(IH32&lt;4,"Kém",IF(IH32&lt;5,"Yếu",IF(IH32&lt;6,"TB",IF(IH32&lt;7,"TBK",IF(IH32&lt;8,"Khá",IF(IH32&lt;9,"Giỏi","XS"))))))</f>
        <v>TBK</v>
      </c>
      <c r="IJ32" s="267">
        <f>ROUND((IH32*$IH$3+EK32*30)/77,1)</f>
        <v>6.9</v>
      </c>
      <c r="IK32" s="506" t="str">
        <f>IF(IJ32&lt;4,"Kém",IF(IJ32&lt;5,"Yếu",IF(IJ32&lt;6,"TB",IF(IJ32&lt;7,"TBK",IF(IJ32&lt;8,"Khá",IF(IJ32&lt;9,"Giỏi","XS"))))))</f>
        <v>TBK</v>
      </c>
      <c r="IL32" s="588" t="s">
        <v>507</v>
      </c>
      <c r="IM32" s="439">
        <v>9.5</v>
      </c>
      <c r="IN32" s="439">
        <v>6</v>
      </c>
      <c r="IO32" s="440">
        <f>ROUND(SUM(IL32:IN32)/3,1)</f>
        <v>5.2</v>
      </c>
      <c r="IP32" s="267">
        <f>ROUND((IJ32+IO32)/2,1)</f>
        <v>6.1</v>
      </c>
      <c r="IQ32" s="450" t="s">
        <v>508</v>
      </c>
      <c r="IR32" s="591"/>
    </row>
    <row r="33" spans="1:252" s="16" customFormat="1" ht="21.75" customHeight="1" hidden="1" thickTop="1">
      <c r="A33" s="552">
        <v>1</v>
      </c>
      <c r="B33" s="553" t="s">
        <v>239</v>
      </c>
      <c r="C33" s="554" t="s">
        <v>90</v>
      </c>
      <c r="D33" s="555" t="s">
        <v>42</v>
      </c>
      <c r="E33" s="556">
        <v>7.6</v>
      </c>
      <c r="F33" s="552">
        <v>5</v>
      </c>
      <c r="G33" s="552"/>
      <c r="H33" s="557">
        <f t="shared" si="126"/>
        <v>5</v>
      </c>
      <c r="I33" s="556">
        <f t="shared" si="127"/>
        <v>6.3</v>
      </c>
      <c r="J33" s="556" t="str">
        <f t="shared" si="128"/>
        <v>-</v>
      </c>
      <c r="K33" s="558">
        <f t="shared" si="163"/>
        <v>6.3</v>
      </c>
      <c r="L33" s="559">
        <f t="shared" si="164"/>
        <v>6.3</v>
      </c>
      <c r="M33" s="559">
        <v>6</v>
      </c>
      <c r="N33" s="560">
        <v>3</v>
      </c>
      <c r="O33" s="560">
        <v>4</v>
      </c>
      <c r="P33" s="561" t="str">
        <f t="shared" si="0"/>
        <v>3/4</v>
      </c>
      <c r="Q33" s="559">
        <f t="shared" si="1"/>
        <v>4.5</v>
      </c>
      <c r="R33" s="559">
        <f t="shared" si="2"/>
        <v>5</v>
      </c>
      <c r="S33" s="562">
        <f t="shared" si="155"/>
        <v>5</v>
      </c>
      <c r="T33" s="559" t="str">
        <f t="shared" si="156"/>
        <v>4.5/5</v>
      </c>
      <c r="U33" s="559">
        <v>2.3</v>
      </c>
      <c r="V33" s="560">
        <v>3</v>
      </c>
      <c r="W33" s="560">
        <v>2</v>
      </c>
      <c r="X33" s="561" t="str">
        <f t="shared" si="5"/>
        <v>3/2</v>
      </c>
      <c r="Y33" s="559">
        <f t="shared" si="6"/>
        <v>2.7</v>
      </c>
      <c r="Z33" s="559">
        <f t="shared" si="7"/>
        <v>2.2</v>
      </c>
      <c r="AA33" s="562">
        <v>5.5</v>
      </c>
      <c r="AB33" s="562" t="s">
        <v>312</v>
      </c>
      <c r="AC33" s="559">
        <v>6.7</v>
      </c>
      <c r="AD33" s="560">
        <v>5</v>
      </c>
      <c r="AE33" s="560"/>
      <c r="AF33" s="561">
        <f t="shared" si="165"/>
        <v>5</v>
      </c>
      <c r="AG33" s="559">
        <f t="shared" si="166"/>
        <v>5.9</v>
      </c>
      <c r="AH33" s="559" t="str">
        <f t="shared" si="167"/>
        <v>-</v>
      </c>
      <c r="AI33" s="562">
        <f>MAX(AG33:AH33)</f>
        <v>5.9</v>
      </c>
      <c r="AJ33" s="559">
        <f>IF(AG33&gt;=5,AG33,IF(AH33&gt;=5,AG33&amp;"/"&amp;AH33,AG33&amp;"/"&amp;AH33))</f>
        <v>5.9</v>
      </c>
      <c r="AK33" s="559">
        <v>6</v>
      </c>
      <c r="AL33" s="560">
        <v>10</v>
      </c>
      <c r="AM33" s="560"/>
      <c r="AN33" s="561">
        <f t="shared" si="15"/>
        <v>10</v>
      </c>
      <c r="AO33" s="559">
        <f t="shared" si="16"/>
        <v>8</v>
      </c>
      <c r="AP33" s="559" t="str">
        <f t="shared" si="17"/>
        <v>-</v>
      </c>
      <c r="AQ33" s="562">
        <f t="shared" si="18"/>
        <v>8</v>
      </c>
      <c r="AR33" s="559">
        <f t="shared" si="19"/>
        <v>8</v>
      </c>
      <c r="AS33" s="559">
        <v>6</v>
      </c>
      <c r="AT33" s="560">
        <v>7</v>
      </c>
      <c r="AU33" s="560"/>
      <c r="AV33" s="561">
        <f t="shared" si="20"/>
        <v>7</v>
      </c>
      <c r="AW33" s="559">
        <f t="shared" si="21"/>
        <v>6.5</v>
      </c>
      <c r="AX33" s="559" t="str">
        <f t="shared" si="22"/>
        <v>-</v>
      </c>
      <c r="AY33" s="562">
        <f>MAX(AW33:AX33)</f>
        <v>6.5</v>
      </c>
      <c r="AZ33" s="559">
        <f>IF(AW33&gt;=5,AW33,IF(AX33&gt;=5,AW33&amp;"/"&amp;AX33,AW33&amp;"/"&amp;AX33))</f>
        <v>6.5</v>
      </c>
      <c r="BA33" s="563">
        <v>0</v>
      </c>
      <c r="BB33" s="564">
        <f t="shared" si="168"/>
        <v>5.8</v>
      </c>
      <c r="BC33" s="565" t="str">
        <f t="shared" si="169"/>
        <v>TB</v>
      </c>
      <c r="BD33" s="559">
        <v>7.3</v>
      </c>
      <c r="BE33" s="560">
        <v>3</v>
      </c>
      <c r="BF33" s="560"/>
      <c r="BG33" s="561">
        <f>IF(ISBLANK(BF33),BE33,BE33&amp;"/"&amp;BF33)</f>
        <v>3</v>
      </c>
      <c r="BH33" s="559">
        <f t="shared" si="28"/>
        <v>5.2</v>
      </c>
      <c r="BI33" s="559" t="str">
        <f t="shared" si="29"/>
        <v>-</v>
      </c>
      <c r="BJ33" s="562">
        <f t="shared" si="157"/>
        <v>5.2</v>
      </c>
      <c r="BK33" s="559">
        <f t="shared" si="158"/>
        <v>5.2</v>
      </c>
      <c r="BL33" s="559">
        <v>7</v>
      </c>
      <c r="BM33" s="566">
        <v>5</v>
      </c>
      <c r="BN33" s="566"/>
      <c r="BO33" s="561">
        <f>IF(ISBLANK(BN33),BM33,BM33&amp;"/"&amp;BN33)</f>
        <v>5</v>
      </c>
      <c r="BP33" s="559">
        <f>ROUND((BL33+BM33)/2,1)</f>
        <v>6</v>
      </c>
      <c r="BQ33" s="559" t="str">
        <f>IF(ISNUMBER(BN33),ROUND((BL33+BN33)/2,1),"-")</f>
        <v>-</v>
      </c>
      <c r="BR33" s="562">
        <f>MAX(BP33:BQ33)</f>
        <v>6</v>
      </c>
      <c r="BS33" s="559">
        <f>IF(BP33&gt;=5,BP33,IF(BQ33&gt;=5,BP33&amp;"/"&amp;BQ33,BP33&amp;"/"&amp;BQ33))</f>
        <v>6</v>
      </c>
      <c r="BT33" s="559"/>
      <c r="BU33" s="559"/>
      <c r="BV33" s="562"/>
      <c r="BW33" s="559"/>
      <c r="BX33" s="559">
        <v>9</v>
      </c>
      <c r="BY33" s="560">
        <v>9</v>
      </c>
      <c r="BZ33" s="560"/>
      <c r="CA33" s="561">
        <f t="shared" si="176"/>
        <v>9</v>
      </c>
      <c r="CB33" s="559">
        <f t="shared" si="177"/>
        <v>9</v>
      </c>
      <c r="CC33" s="559" t="str">
        <f t="shared" si="178"/>
        <v>-</v>
      </c>
      <c r="CD33" s="562">
        <f t="shared" si="179"/>
        <v>9</v>
      </c>
      <c r="CE33" s="559">
        <f t="shared" si="32"/>
        <v>9</v>
      </c>
      <c r="CF33" s="559">
        <v>6.5</v>
      </c>
      <c r="CG33" s="560">
        <v>5</v>
      </c>
      <c r="CH33" s="560"/>
      <c r="CI33" s="561">
        <f>IF(ISBLANK(CH33),CG33,CG33&amp;"/"&amp;CH33)</f>
        <v>5</v>
      </c>
      <c r="CJ33" s="559">
        <f>ROUND((CF33+CG33)/2,1)</f>
        <v>5.8</v>
      </c>
      <c r="CK33" s="559" t="str">
        <f>IF(ISNUMBER(CH33),ROUND((CF33+CH33)/2,1),"-")</f>
        <v>-</v>
      </c>
      <c r="CL33" s="562">
        <f>MAX(CJ33:CK33)</f>
        <v>5.8</v>
      </c>
      <c r="CM33" s="559">
        <f>IF(CJ33&gt;=5,CJ33,IF(CK33&gt;=5,CJ33&amp;"/"&amp;CK33,CJ33&amp;"/"&amp;CK33))</f>
        <v>5.8</v>
      </c>
      <c r="CN33" s="559">
        <v>6.2</v>
      </c>
      <c r="CO33" s="560">
        <v>5</v>
      </c>
      <c r="CP33" s="560"/>
      <c r="CQ33" s="561">
        <f>IF(ISBLANK(CP33),CO33,CO33&amp;"/"&amp;CP33)</f>
        <v>5</v>
      </c>
      <c r="CR33" s="559">
        <f>ROUND((CN33+CO33)/2,1)</f>
        <v>5.6</v>
      </c>
      <c r="CS33" s="559" t="str">
        <f>IF(ISNUMBER(CP33),ROUND((CN33+CP33)/2,1),"-")</f>
        <v>-</v>
      </c>
      <c r="CT33" s="562">
        <f>MAX(CR33:CS33)</f>
        <v>5.6</v>
      </c>
      <c r="CU33" s="559">
        <f>IF(CR33&gt;=5,CR33,IF(CS33&gt;=5,CR33&amp;"/"&amp;CS33,CR33&amp;"/"&amp;CS33))</f>
        <v>5.6</v>
      </c>
      <c r="CV33" s="559">
        <v>6</v>
      </c>
      <c r="CW33" s="560">
        <v>5</v>
      </c>
      <c r="CX33" s="560"/>
      <c r="CY33" s="561">
        <f t="shared" si="43"/>
        <v>5</v>
      </c>
      <c r="CZ33" s="559">
        <f t="shared" si="44"/>
        <v>5.5</v>
      </c>
      <c r="DA33" s="559" t="str">
        <f t="shared" si="45"/>
        <v>-</v>
      </c>
      <c r="DB33" s="562">
        <f t="shared" si="46"/>
        <v>5.5</v>
      </c>
      <c r="DC33" s="559">
        <f t="shared" si="47"/>
        <v>5.5</v>
      </c>
      <c r="DD33" s="559">
        <v>6</v>
      </c>
      <c r="DE33" s="560">
        <v>6</v>
      </c>
      <c r="DF33" s="560"/>
      <c r="DG33" s="561">
        <f t="shared" si="48"/>
        <v>6</v>
      </c>
      <c r="DH33" s="559">
        <f t="shared" si="49"/>
        <v>6</v>
      </c>
      <c r="DI33" s="559" t="str">
        <f t="shared" si="50"/>
        <v>-</v>
      </c>
      <c r="DJ33" s="562">
        <f t="shared" si="159"/>
        <v>6</v>
      </c>
      <c r="DK33" s="559">
        <f t="shared" si="160"/>
        <v>6</v>
      </c>
      <c r="DL33" s="559">
        <v>7.4</v>
      </c>
      <c r="DM33" s="560">
        <v>8</v>
      </c>
      <c r="DN33" s="560"/>
      <c r="DO33" s="561">
        <f>IF(ISBLANK(DN33),DM33,DM33&amp;"/"&amp;DN33)</f>
        <v>8</v>
      </c>
      <c r="DP33" s="559">
        <f>ROUND((DL33+DM33)/2,1)</f>
        <v>7.7</v>
      </c>
      <c r="DQ33" s="559" t="str">
        <f>IF(ISNUMBER(DN33),ROUND((DL33+DN33)/2,1),"-")</f>
        <v>-</v>
      </c>
      <c r="DR33" s="562">
        <f>MAX(DP33:DQ33)</f>
        <v>7.7</v>
      </c>
      <c r="DS33" s="559">
        <f>IF(DP33&gt;=5,DP33,IF(DQ33&gt;=5,DP33&amp;"/"&amp;DQ33,DP33&amp;"/"&amp;DQ33))</f>
        <v>7.7</v>
      </c>
      <c r="DT33" s="567">
        <v>6</v>
      </c>
      <c r="DU33" s="567"/>
      <c r="DV33" s="568">
        <f>MAX(DT33,DU33)</f>
        <v>6</v>
      </c>
      <c r="DW33" s="569">
        <f>IF(DT33&gt;=5,DT33,IF(DU33&gt;=5,DT33&amp;"/"&amp;DU33,DT33&amp;"/"&amp;DU33))</f>
        <v>6</v>
      </c>
      <c r="DX33" s="566">
        <v>7</v>
      </c>
      <c r="DY33" s="567"/>
      <c r="DZ33" s="568">
        <f>MAX(DX33,DY33)</f>
        <v>7</v>
      </c>
      <c r="EA33" s="569">
        <f>IF(DX33&gt;=5,DX33,IF(DY33&gt;=5,DX33&amp;"/"&amp;DY33,DX33&amp;"/"&amp;DY33))</f>
        <v>7</v>
      </c>
      <c r="EB33" s="566">
        <v>8</v>
      </c>
      <c r="EC33" s="566"/>
      <c r="ED33" s="568">
        <f>MAX(EB33,EC33)</f>
        <v>8</v>
      </c>
      <c r="EE33" s="569">
        <f>IF(EB33&gt;=5,EB33,IF(EC33&gt;=5,EB33&amp;"/"&amp;EC33,EB33&amp;"/"&amp;EC33))</f>
        <v>8</v>
      </c>
      <c r="EF33" s="568">
        <f>MIN(DV33,ED33,DZ33)</f>
        <v>6</v>
      </c>
      <c r="EG33" s="562">
        <f>ROUND(SUM(DV33,DZ33,ED33)/3,1)</f>
        <v>7</v>
      </c>
      <c r="EH33" s="560">
        <v>6</v>
      </c>
      <c r="EI33" s="570">
        <f>ROUND((CL33*$CM$3+CT33*$CU$3+DB33*$DC$3+DJ33*$DK$3+EH33*$EH$3+BJ33*$BK$3+BR33*$BW$3+CD33*$CE$3+EG33*$EG$3+DR33*$DS$3)/$EI$3,1)</f>
        <v>6.2</v>
      </c>
      <c r="EJ33" s="571" t="str">
        <f>IF(EI33&lt;4,"Kém",IF(EI33&lt;5,"Yếu",IF(EI33&lt;6,"TB",IF(EI33&lt;7,"TBK",IF(EI33&lt;8,"Khá",IF(EI33&lt;9,"Giỏi","XS"))))))</f>
        <v>TBK</v>
      </c>
      <c r="EK33" s="570">
        <f>ROUND((BB33*$BB$3+EI33*$EI$3)/$EK$3,1)</f>
        <v>6</v>
      </c>
      <c r="EL33" s="572" t="str">
        <f>IF(EK33&lt;4,"Kém",IF(EK33&lt;5,"Yếu",IF(EK33&lt;6,"TB",IF(EK33&lt;7,"TBK",IF(EK33&lt;8,"Khá",IF(EK33&lt;9,"Giỏi","XS"))))))</f>
        <v>TBK</v>
      </c>
      <c r="EM33" s="573"/>
      <c r="EN33" s="565">
        <v>0</v>
      </c>
      <c r="EO33" s="565"/>
      <c r="EP33" s="565" t="s">
        <v>281</v>
      </c>
      <c r="EQ33" s="564">
        <f t="shared" si="63"/>
        <v>0</v>
      </c>
      <c r="ER33" s="564" t="str">
        <f t="shared" si="64"/>
        <v>-</v>
      </c>
      <c r="ES33" s="574">
        <f>MAX(EQ33:ER33)</f>
        <v>0</v>
      </c>
      <c r="ET33" s="564" t="str">
        <f t="shared" si="66"/>
        <v>0/-</v>
      </c>
      <c r="EU33" s="575">
        <v>0</v>
      </c>
      <c r="EV33" s="560">
        <v>0</v>
      </c>
      <c r="EW33" s="560">
        <v>0</v>
      </c>
      <c r="EX33" s="561" t="str">
        <f t="shared" si="67"/>
        <v>0/0</v>
      </c>
      <c r="EY33" s="559">
        <f t="shared" si="68"/>
        <v>0</v>
      </c>
      <c r="EZ33" s="559">
        <f t="shared" si="69"/>
        <v>0</v>
      </c>
      <c r="FA33" s="562">
        <f>MAX(EY33:EZ33)</f>
        <v>0</v>
      </c>
      <c r="FB33" s="564" t="str">
        <f t="shared" si="161"/>
        <v>0/0</v>
      </c>
      <c r="FC33" s="576">
        <v>7</v>
      </c>
      <c r="FD33" s="560">
        <v>0</v>
      </c>
      <c r="FE33" s="560">
        <v>0</v>
      </c>
      <c r="FF33" s="561" t="str">
        <f t="shared" si="72"/>
        <v>0/0</v>
      </c>
      <c r="FG33" s="559">
        <f t="shared" si="73"/>
        <v>3.5</v>
      </c>
      <c r="FH33" s="559">
        <f t="shared" si="74"/>
        <v>3.5</v>
      </c>
      <c r="FI33" s="562">
        <f>MAX(FG33:FH33)</f>
        <v>3.5</v>
      </c>
      <c r="FJ33" s="564" t="str">
        <f t="shared" si="76"/>
        <v>3.5/3.5</v>
      </c>
      <c r="FK33" s="576">
        <v>0</v>
      </c>
      <c r="FL33" s="560">
        <v>0</v>
      </c>
      <c r="FM33" s="560"/>
      <c r="FN33" s="561">
        <f t="shared" si="77"/>
        <v>0</v>
      </c>
      <c r="FO33" s="559">
        <f t="shared" si="78"/>
        <v>0</v>
      </c>
      <c r="FP33" s="559" t="str">
        <f t="shared" si="79"/>
        <v>-</v>
      </c>
      <c r="FQ33" s="562">
        <f>MAX(FO33:FP33)</f>
        <v>0</v>
      </c>
      <c r="FR33" s="564" t="str">
        <f t="shared" si="80"/>
        <v>0/-</v>
      </c>
      <c r="FS33" s="577"/>
      <c r="FT33" s="565"/>
      <c r="FU33" s="565"/>
      <c r="FV33" s="565" t="s">
        <v>281</v>
      </c>
      <c r="FW33" s="564">
        <f t="shared" si="82"/>
        <v>0</v>
      </c>
      <c r="FX33" s="564" t="str">
        <f t="shared" si="83"/>
        <v>-</v>
      </c>
      <c r="FY33" s="578">
        <f>MAX(FW33:FX33)</f>
        <v>0</v>
      </c>
      <c r="FZ33" s="564" t="str">
        <f>IF(FW33&gt;=5,FW33,IF(FX33&gt;=5,FW33&amp;"/"&amp;FX33,FW33&amp;"/"&amp;FX33))</f>
        <v>0/-</v>
      </c>
      <c r="GA33" s="573">
        <v>0</v>
      </c>
      <c r="GB33" s="565"/>
      <c r="GC33" s="565"/>
      <c r="GD33" s="565" t="s">
        <v>382</v>
      </c>
      <c r="GE33" s="564">
        <f t="shared" si="87"/>
        <v>0</v>
      </c>
      <c r="GF33" s="564" t="str">
        <f t="shared" si="88"/>
        <v>-</v>
      </c>
      <c r="GG33" s="578">
        <f>MAX(GE33:GF33)</f>
        <v>0</v>
      </c>
      <c r="GH33" s="564" t="str">
        <f t="shared" si="90"/>
        <v>0/-</v>
      </c>
      <c r="GI33" s="579">
        <v>0</v>
      </c>
      <c r="GJ33" s="579">
        <v>0</v>
      </c>
      <c r="GK33" s="580"/>
      <c r="GL33" s="570">
        <f t="shared" si="91"/>
        <v>0.3</v>
      </c>
      <c r="GM33" s="581" t="str">
        <f t="shared" si="170"/>
        <v>Kém</v>
      </c>
      <c r="GN33" s="573">
        <v>0</v>
      </c>
      <c r="GO33" s="565"/>
      <c r="GP33" s="565"/>
      <c r="GQ33" s="565" t="s">
        <v>281</v>
      </c>
      <c r="GR33" s="564">
        <f t="shared" si="94"/>
        <v>0</v>
      </c>
      <c r="GS33" s="564" t="str">
        <f t="shared" si="95"/>
        <v>-</v>
      </c>
      <c r="GT33" s="578">
        <f>MAX(GR33:GS33)</f>
        <v>0</v>
      </c>
      <c r="GU33" s="564" t="str">
        <f t="shared" si="97"/>
        <v>0/-</v>
      </c>
      <c r="GV33" s="573">
        <v>0</v>
      </c>
      <c r="GW33" s="565"/>
      <c r="GX33" s="565"/>
      <c r="GY33" s="565" t="s">
        <v>382</v>
      </c>
      <c r="GZ33" s="564">
        <f t="shared" si="99"/>
        <v>0</v>
      </c>
      <c r="HA33" s="564" t="str">
        <f t="shared" si="100"/>
        <v>-</v>
      </c>
      <c r="HB33" s="578">
        <f>MAX(GZ33:HA33)</f>
        <v>0</v>
      </c>
      <c r="HC33" s="564" t="str">
        <f t="shared" si="162"/>
        <v>0/-</v>
      </c>
      <c r="HD33" s="573"/>
      <c r="HE33" s="565"/>
      <c r="HF33" s="565"/>
      <c r="HG33" s="565" t="s">
        <v>281</v>
      </c>
      <c r="HH33" s="564">
        <f t="shared" si="104"/>
        <v>0</v>
      </c>
      <c r="HI33" s="564" t="str">
        <f t="shared" si="105"/>
        <v>-</v>
      </c>
      <c r="HJ33" s="578">
        <f>MAX(HH33:HI33)</f>
        <v>0</v>
      </c>
      <c r="HK33" s="564" t="str">
        <f t="shared" si="107"/>
        <v>0/-</v>
      </c>
      <c r="HL33" s="573">
        <v>0</v>
      </c>
      <c r="HM33" s="565"/>
      <c r="HN33" s="565"/>
      <c r="HO33" s="565" t="s">
        <v>281</v>
      </c>
      <c r="HP33" s="564">
        <f t="shared" si="109"/>
        <v>0</v>
      </c>
      <c r="HQ33" s="564" t="str">
        <f t="shared" si="110"/>
        <v>-</v>
      </c>
      <c r="HR33" s="578">
        <f>MAX(HP33:HQ33)</f>
        <v>0</v>
      </c>
      <c r="HS33" s="564" t="str">
        <f t="shared" si="112"/>
        <v>0/-</v>
      </c>
      <c r="HT33" s="573">
        <v>0</v>
      </c>
      <c r="HU33" s="565"/>
      <c r="HV33" s="565"/>
      <c r="HW33" s="565" t="s">
        <v>382</v>
      </c>
      <c r="HX33" s="564">
        <f t="shared" si="114"/>
        <v>0</v>
      </c>
      <c r="HY33" s="564" t="str">
        <f t="shared" si="115"/>
        <v>-</v>
      </c>
      <c r="HZ33" s="578">
        <f>MAX(HX33:HY33)</f>
        <v>0</v>
      </c>
      <c r="IA33" s="564" t="str">
        <f t="shared" si="117"/>
        <v>0/-</v>
      </c>
      <c r="IB33" s="582">
        <v>0</v>
      </c>
      <c r="IC33" s="579">
        <v>0</v>
      </c>
      <c r="ID33" s="579">
        <v>0</v>
      </c>
      <c r="IE33" s="583">
        <v>0</v>
      </c>
      <c r="IF33" s="584">
        <f t="shared" si="118"/>
        <v>0</v>
      </c>
      <c r="IG33" s="585" t="str">
        <f t="shared" si="171"/>
        <v>Kém</v>
      </c>
      <c r="IH33" s="570">
        <f t="shared" si="120"/>
        <v>0.2</v>
      </c>
      <c r="II33" s="586" t="str">
        <f t="shared" si="172"/>
        <v>Kém</v>
      </c>
      <c r="IJ33" s="570">
        <f t="shared" si="173"/>
        <v>3.2</v>
      </c>
      <c r="IK33" s="587" t="str">
        <f t="shared" si="174"/>
        <v>Kém</v>
      </c>
      <c r="IL33" s="456"/>
      <c r="IM33" s="456"/>
      <c r="IN33" s="456"/>
      <c r="IO33" s="457">
        <f>ROUND(SUM(IL33:IN33)/3,1)</f>
        <v>0</v>
      </c>
      <c r="IP33" s="446">
        <f t="shared" si="124"/>
        <v>1.6</v>
      </c>
      <c r="IQ33" s="442" t="str">
        <f t="shared" si="175"/>
        <v>Kém</v>
      </c>
      <c r="IR33" s="592"/>
    </row>
    <row r="34" spans="1:252" s="16" customFormat="1" ht="21.75" customHeight="1" hidden="1">
      <c r="A34" s="277">
        <f>A33+1</f>
        <v>2</v>
      </c>
      <c r="B34" s="135" t="s">
        <v>240</v>
      </c>
      <c r="C34" s="136" t="s">
        <v>241</v>
      </c>
      <c r="D34" s="137" t="s">
        <v>92</v>
      </c>
      <c r="E34" s="171">
        <v>7</v>
      </c>
      <c r="F34" s="168">
        <v>3</v>
      </c>
      <c r="G34" s="168"/>
      <c r="H34" s="169">
        <f>IF(ISBLANK(G34),F34,F34&amp;"/"&amp;G34)</f>
        <v>3</v>
      </c>
      <c r="I34" s="171">
        <f>ROUND((E34+F34)/2,1)</f>
        <v>5</v>
      </c>
      <c r="J34" s="171" t="str">
        <f>IF(ISNUMBER(G34),ROUND((E34+G34)/2,1),"-")</f>
        <v>-</v>
      </c>
      <c r="K34" s="372">
        <f t="shared" si="163"/>
        <v>5</v>
      </c>
      <c r="L34" s="209">
        <f t="shared" si="164"/>
        <v>5</v>
      </c>
      <c r="M34" s="209">
        <v>4</v>
      </c>
      <c r="N34" s="210">
        <v>9</v>
      </c>
      <c r="O34" s="210"/>
      <c r="P34" s="211">
        <f>IF(ISBLANK(O34),N34,N34&amp;"/"&amp;O34)</f>
        <v>9</v>
      </c>
      <c r="Q34" s="209">
        <f>ROUND((M34+N34)/2,1)</f>
        <v>6.5</v>
      </c>
      <c r="R34" s="209" t="str">
        <f>IF(ISNUMBER(O34),ROUND((M34+O34)/2,1),"-")</f>
        <v>-</v>
      </c>
      <c r="S34" s="348">
        <f t="shared" si="155"/>
        <v>6.5</v>
      </c>
      <c r="T34" s="209">
        <f t="shared" si="156"/>
        <v>6.5</v>
      </c>
      <c r="U34" s="209">
        <v>7.3</v>
      </c>
      <c r="V34" s="210">
        <v>6</v>
      </c>
      <c r="W34" s="210"/>
      <c r="X34" s="211">
        <f>IF(ISBLANK(W34),V34,V34&amp;"/"&amp;W34)</f>
        <v>6</v>
      </c>
      <c r="Y34" s="209">
        <f>ROUND((U34+V34)/2,1)</f>
        <v>6.7</v>
      </c>
      <c r="Z34" s="209" t="str">
        <f>IF(ISNUMBER(W34),ROUND((U34+W34)/2,1),"-")</f>
        <v>-</v>
      </c>
      <c r="AA34" s="348">
        <f>MAX(Y34:Z34)</f>
        <v>6.7</v>
      </c>
      <c r="AB34" s="209">
        <f>IF(Y34&gt;=5,Y34,IF(Z34&gt;=5,Y34&amp;"/"&amp;Z34,Y34&amp;"/"&amp;Z34))</f>
        <v>6.7</v>
      </c>
      <c r="AC34" s="209">
        <v>7</v>
      </c>
      <c r="AD34" s="210">
        <v>8</v>
      </c>
      <c r="AE34" s="210"/>
      <c r="AF34" s="211">
        <f t="shared" si="165"/>
        <v>8</v>
      </c>
      <c r="AG34" s="209">
        <f t="shared" si="166"/>
        <v>7.5</v>
      </c>
      <c r="AH34" s="209" t="str">
        <f t="shared" si="167"/>
        <v>-</v>
      </c>
      <c r="AI34" s="348">
        <f>MAX(AG34:AH34)</f>
        <v>7.5</v>
      </c>
      <c r="AJ34" s="209">
        <f>IF(AG34&gt;=5,AG34,IF(AH34&gt;=5,AG34&amp;"/"&amp;AH34,AG34&amp;"/"&amp;AH34))</f>
        <v>7.5</v>
      </c>
      <c r="AK34" s="209">
        <v>5</v>
      </c>
      <c r="AL34" s="210">
        <v>9</v>
      </c>
      <c r="AM34" s="210"/>
      <c r="AN34" s="211">
        <f>IF(ISBLANK(AM34),AL34,AL34&amp;"/"&amp;AM34)</f>
        <v>9</v>
      </c>
      <c r="AO34" s="209">
        <f>ROUND((AK34+AL34)/2,1)</f>
        <v>7</v>
      </c>
      <c r="AP34" s="209" t="str">
        <f>IF(ISNUMBER(AM34),ROUND((AK34+AM34)/2,1),"-")</f>
        <v>-</v>
      </c>
      <c r="AQ34" s="348">
        <f>MAX(AO34:AP34)</f>
        <v>7</v>
      </c>
      <c r="AR34" s="209">
        <f>IF(AO34&gt;=5,AO34,IF(AP34&gt;=5,AO34&amp;"/"&amp;AP34,AO34&amp;"/"&amp;AP34))</f>
        <v>7</v>
      </c>
      <c r="AS34" s="209">
        <v>4</v>
      </c>
      <c r="AT34" s="210">
        <v>3</v>
      </c>
      <c r="AU34" s="210">
        <v>2</v>
      </c>
      <c r="AV34" s="211" t="str">
        <f>IF(ISBLANK(AU34),AT34,AT34&amp;"/"&amp;AU34)</f>
        <v>3/2</v>
      </c>
      <c r="AW34" s="209">
        <f>ROUND((AS34+AT34)/2,1)</f>
        <v>3.5</v>
      </c>
      <c r="AX34" s="209">
        <f>IF(ISNUMBER(AU34),ROUND((AS34+AU34)/2,1),"-")</f>
        <v>3</v>
      </c>
      <c r="AY34" s="348">
        <v>5.7</v>
      </c>
      <c r="AZ34" s="348" t="s">
        <v>276</v>
      </c>
      <c r="BA34" s="215">
        <v>6</v>
      </c>
      <c r="BB34" s="225">
        <f t="shared" si="168"/>
        <v>6.4</v>
      </c>
      <c r="BC34" s="226" t="str">
        <f t="shared" si="169"/>
        <v>TBK</v>
      </c>
      <c r="BD34" s="209">
        <v>6.7</v>
      </c>
      <c r="BE34" s="217"/>
      <c r="BF34" s="217"/>
      <c r="BG34" s="217" t="s">
        <v>268</v>
      </c>
      <c r="BH34" s="224">
        <f>ROUND((BD34+BE34)/2,1)</f>
        <v>3.4</v>
      </c>
      <c r="BI34" s="224" t="str">
        <f>IF(ISNUMBER(BF34),ROUND((BD34+BF34)/2,1),"-")</f>
        <v>-</v>
      </c>
      <c r="BJ34" s="374">
        <v>7</v>
      </c>
      <c r="BK34" s="348" t="s">
        <v>316</v>
      </c>
      <c r="BL34" s="209">
        <v>6</v>
      </c>
      <c r="BM34" s="215">
        <v>5</v>
      </c>
      <c r="BN34" s="215"/>
      <c r="BO34" s="211">
        <f>IF(ISBLANK(BN34),BM34,BM34&amp;"/"&amp;BN34)</f>
        <v>5</v>
      </c>
      <c r="BP34" s="209">
        <f>ROUND((BL34+BM34)/2,1)</f>
        <v>5.5</v>
      </c>
      <c r="BQ34" s="209" t="str">
        <f>IF(ISNUMBER(BN34),ROUND((BL34+BN34)/2,1),"-")</f>
        <v>-</v>
      </c>
      <c r="BR34" s="348">
        <f>MAX(BP34:BQ34)</f>
        <v>5.5</v>
      </c>
      <c r="BS34" s="209">
        <f>IF(BP34&gt;=5,BP34,IF(BQ34&gt;=5,BP34&amp;"/"&amp;BQ34,BP34&amp;"/"&amp;BQ34))</f>
        <v>5.5</v>
      </c>
      <c r="BT34" s="209"/>
      <c r="BU34" s="209"/>
      <c r="BV34" s="348"/>
      <c r="BW34" s="209"/>
      <c r="BX34" s="209">
        <v>5</v>
      </c>
      <c r="BY34" s="210">
        <v>6</v>
      </c>
      <c r="BZ34" s="210"/>
      <c r="CA34" s="211">
        <f t="shared" si="176"/>
        <v>6</v>
      </c>
      <c r="CB34" s="209">
        <f t="shared" si="177"/>
        <v>5.5</v>
      </c>
      <c r="CC34" s="209" t="str">
        <f t="shared" si="178"/>
        <v>-</v>
      </c>
      <c r="CD34" s="348">
        <f t="shared" si="179"/>
        <v>5.5</v>
      </c>
      <c r="CE34" s="209">
        <f>IF(CB34&gt;=5,CB34,IF(CC34&gt;=5,CB34&amp;"/"&amp;CC34,CB34&amp;"/"&amp;CC34))</f>
        <v>5.5</v>
      </c>
      <c r="CF34" s="209">
        <v>7</v>
      </c>
      <c r="CG34" s="210">
        <v>5</v>
      </c>
      <c r="CH34" s="210"/>
      <c r="CI34" s="211">
        <f>IF(ISBLANK(CH34),CG34,CG34&amp;"/"&amp;CH34)</f>
        <v>5</v>
      </c>
      <c r="CJ34" s="209">
        <f>ROUND((CF34+CG34)/2,1)</f>
        <v>6</v>
      </c>
      <c r="CK34" s="209" t="str">
        <f>IF(ISNUMBER(CH34),ROUND((CF34+CH34)/2,1),"-")</f>
        <v>-</v>
      </c>
      <c r="CL34" s="348">
        <f>MAX(CJ34:CK34)</f>
        <v>6</v>
      </c>
      <c r="CM34" s="209">
        <f>IF(CJ34&gt;=5,CJ34,IF(CK34&gt;=5,CJ34&amp;"/"&amp;CK34,CJ34&amp;"/"&amp;CK34))</f>
        <v>6</v>
      </c>
      <c r="CN34" s="209">
        <v>6.4</v>
      </c>
      <c r="CO34" s="210">
        <v>3</v>
      </c>
      <c r="CP34" s="210">
        <v>4</v>
      </c>
      <c r="CQ34" s="211" t="str">
        <f>IF(ISBLANK(CP34),CO34,CO34&amp;"/"&amp;CP34)</f>
        <v>3/4</v>
      </c>
      <c r="CR34" s="209">
        <f>ROUND((CN34+CO34)/2,1)</f>
        <v>4.7</v>
      </c>
      <c r="CS34" s="209">
        <f>IF(ISNUMBER(CP34),ROUND((CN34+CP34)/2,1),"-")</f>
        <v>5.2</v>
      </c>
      <c r="CT34" s="348">
        <f>MAX(CR34:CS34)</f>
        <v>5.2</v>
      </c>
      <c r="CU34" s="209" t="str">
        <f>IF(CR34&gt;=5,CR34,IF(CS34&gt;=5,CR34&amp;"/"&amp;CS34,CR34&amp;"/"&amp;CS34))</f>
        <v>4.7/5.2</v>
      </c>
      <c r="CV34" s="209">
        <v>5.75</v>
      </c>
      <c r="CW34" s="210">
        <v>5</v>
      </c>
      <c r="CX34" s="210"/>
      <c r="CY34" s="211">
        <f>IF(ISBLANK(CX34),CW34,CW34&amp;"/"&amp;CX34)</f>
        <v>5</v>
      </c>
      <c r="CZ34" s="209">
        <f>ROUND((CV34+CW34)/2,1)</f>
        <v>5.4</v>
      </c>
      <c r="DA34" s="209" t="str">
        <f>IF(ISNUMBER(CX34),ROUND((CV34+CX34)/2,1),"-")</f>
        <v>-</v>
      </c>
      <c r="DB34" s="348">
        <f>MAX(CZ34:DA34)</f>
        <v>5.4</v>
      </c>
      <c r="DC34" s="209">
        <f>IF(CZ34&gt;=5,CZ34,IF(DA34&gt;=5,CZ34&amp;"/"&amp;DA34,CZ34&amp;"/"&amp;DA34))</f>
        <v>5.4</v>
      </c>
      <c r="DD34" s="209">
        <v>6</v>
      </c>
      <c r="DE34" s="210">
        <v>3</v>
      </c>
      <c r="DF34" s="210">
        <v>3</v>
      </c>
      <c r="DG34" s="211" t="str">
        <f>IF(ISBLANK(DF34),DE34,DE34&amp;"/"&amp;DF34)</f>
        <v>3/3</v>
      </c>
      <c r="DH34" s="209">
        <f>ROUND((DD34+DE34)/2,1)</f>
        <v>4.5</v>
      </c>
      <c r="DI34" s="209">
        <f>IF(ISNUMBER(DF34),ROUND((DD34+DF34)/2,1),"-")</f>
        <v>4.5</v>
      </c>
      <c r="DJ34" s="348">
        <v>6</v>
      </c>
      <c r="DK34" s="348" t="s">
        <v>399</v>
      </c>
      <c r="DL34" s="209">
        <v>7.6</v>
      </c>
      <c r="DM34" s="210">
        <v>7</v>
      </c>
      <c r="DN34" s="210"/>
      <c r="DO34" s="211">
        <f>IF(ISBLANK(DN34),DM34,DM34&amp;"/"&amp;DN34)</f>
        <v>7</v>
      </c>
      <c r="DP34" s="209">
        <f>ROUND((DL34+DM34)/2,1)</f>
        <v>7.3</v>
      </c>
      <c r="DQ34" s="209" t="str">
        <f>IF(ISNUMBER(DN34),ROUND((DL34+DN34)/2,1),"-")</f>
        <v>-</v>
      </c>
      <c r="DR34" s="348">
        <f>MAX(DP34:DQ34)</f>
        <v>7.3</v>
      </c>
      <c r="DS34" s="209">
        <f>IF(DP34&gt;=5,DP34,IF(DQ34&gt;=5,DP34&amp;"/"&amp;DQ34,DP34&amp;"/"&amp;DQ34))</f>
        <v>7.3</v>
      </c>
      <c r="DT34" s="214">
        <v>5</v>
      </c>
      <c r="DU34" s="214"/>
      <c r="DV34" s="311">
        <f>MAX(DT34,DU34)</f>
        <v>5</v>
      </c>
      <c r="DW34" s="312">
        <f>IF(DT34&gt;=5,DT34,IF(DU34&gt;=5,DT34&amp;"/"&amp;DU34,DT34&amp;"/"&amp;DU34))</f>
        <v>5</v>
      </c>
      <c r="DX34" s="214">
        <v>0</v>
      </c>
      <c r="DY34" s="214">
        <v>6</v>
      </c>
      <c r="DZ34" s="311">
        <f>MAX(DX34,DY34)</f>
        <v>6</v>
      </c>
      <c r="EA34" s="312" t="str">
        <f>IF(DX34&gt;=5,DX34,IF(DY34&gt;=5,DX34&amp;"/"&amp;DY34,DX34&amp;"/"&amp;DY34))</f>
        <v>0/6</v>
      </c>
      <c r="EB34" s="214">
        <v>8</v>
      </c>
      <c r="EC34" s="214"/>
      <c r="ED34" s="311">
        <f>MAX(EB34,EC34)</f>
        <v>8</v>
      </c>
      <c r="EE34" s="312">
        <f>IF(EB34&gt;=5,EB34,IF(EC34&gt;=5,EB34&amp;"/"&amp;EC34,EB34&amp;"/"&amp;EC34))</f>
        <v>8</v>
      </c>
      <c r="EF34" s="311">
        <f>MIN(DV34,ED34,DZ34)</f>
        <v>5</v>
      </c>
      <c r="EG34" s="348">
        <f>ROUND(SUM(DV34,DZ34,ED34)/3,1)</f>
        <v>6.3</v>
      </c>
      <c r="EH34" s="210">
        <v>7</v>
      </c>
      <c r="EI34" s="267">
        <f>ROUND((CL34*$CM$3+CT34*$CU$3+DB34*$DC$3+DJ34*$DK$3+EH34*$EH$3+BJ34*$BK$3+BR34*$BW$3+CD34*$CE$3+EG34*$EG$3+DR34*$DS$3)/$EI$3,1)</f>
        <v>5.9</v>
      </c>
      <c r="EJ34" s="207" t="str">
        <f>IF(EI34&lt;4,"Kém",IF(EI34&lt;5,"Yếu",IF(EI34&lt;6,"TB",IF(EI34&lt;7,"TBK",IF(EI34&lt;8,"Khá",IF(EI34&lt;9,"Giỏi","XS"))))))</f>
        <v>TB</v>
      </c>
      <c r="EK34" s="267">
        <f>ROUND((BB34*$BB$3+EI34*$EI$3)/$EK$3,1)</f>
        <v>6.1</v>
      </c>
      <c r="EL34" s="204" t="str">
        <f>IF(EK34&lt;4,"Kém",IF(EK34&lt;5,"Yếu",IF(EK34&lt;6,"TB",IF(EK34&lt;7,"TBK",IF(EK34&lt;8,"Khá",IF(EK34&lt;9,"Giỏi","XS"))))))</f>
        <v>TBK</v>
      </c>
      <c r="EM34" s="357">
        <v>4</v>
      </c>
      <c r="EN34" s="210">
        <v>3</v>
      </c>
      <c r="EO34" s="210">
        <v>6</v>
      </c>
      <c r="EP34" s="211" t="str">
        <f>IF(ISBLANK(EO34),EN34,EN34&amp;"/"&amp;EO34)</f>
        <v>3/6</v>
      </c>
      <c r="EQ34" s="209">
        <f>ROUND((EM34+EN34)/2,1)</f>
        <v>3.5</v>
      </c>
      <c r="ER34" s="209">
        <f>IF(ISNUMBER(EO34),ROUND((EM34+EO34)/2,1),"-")</f>
        <v>5</v>
      </c>
      <c r="ES34" s="500">
        <f>MAX(EQ34:ER34)</f>
        <v>5</v>
      </c>
      <c r="ET34" s="209" t="str">
        <f>IF(EQ34&gt;=5,EQ34,IF(ER34&gt;=5,EQ34&amp;"/"&amp;ER34,EQ34&amp;"/"&amp;ER34))</f>
        <v>3.5/5</v>
      </c>
      <c r="EU34" s="467">
        <v>7</v>
      </c>
      <c r="EV34" s="210">
        <v>4</v>
      </c>
      <c r="EW34" s="210"/>
      <c r="EX34" s="211">
        <f>IF(ISBLANK(EW34),EV34,EV34&amp;"/"&amp;EW34)</f>
        <v>4</v>
      </c>
      <c r="EY34" s="209">
        <f>ROUND((EU34+EV34)/2,1)</f>
        <v>5.5</v>
      </c>
      <c r="EZ34" s="209" t="str">
        <f>IF(ISNUMBER(EW34),ROUND((EU34+EW34)/2,1),"-")</f>
        <v>-</v>
      </c>
      <c r="FA34" s="501">
        <f>MAX(EY34:EZ34)</f>
        <v>5.5</v>
      </c>
      <c r="FB34" s="209">
        <f>IF(EY34&gt;=5,EY34,IF(EZ34&gt;=5,EY34&amp;"/"&amp;EZ34,EY34&amp;"/"&amp;EZ34))</f>
        <v>5.5</v>
      </c>
      <c r="FC34" s="357">
        <v>7</v>
      </c>
      <c r="FD34" s="210">
        <v>4</v>
      </c>
      <c r="FE34" s="210"/>
      <c r="FF34" s="211">
        <f>IF(ISBLANK(FE34),FD34,FD34&amp;"/"&amp;FE34)</f>
        <v>4</v>
      </c>
      <c r="FG34" s="209">
        <f>ROUND((FC34+FD34)/2,1)</f>
        <v>5.5</v>
      </c>
      <c r="FH34" s="209" t="str">
        <f>IF(ISNUMBER(FE34),ROUND((FC34+FE34)/2,1),"-")</f>
        <v>-</v>
      </c>
      <c r="FI34" s="501">
        <f>MAX(FG34:FH34)</f>
        <v>5.5</v>
      </c>
      <c r="FJ34" s="209">
        <f>IF(FG34&gt;=5,FG34,IF(FH34&gt;=5,FG34&amp;"/"&amp;FH34,FG34&amp;"/"&amp;FH34))</f>
        <v>5.5</v>
      </c>
      <c r="FK34" s="357">
        <v>6</v>
      </c>
      <c r="FL34" s="210">
        <v>0</v>
      </c>
      <c r="FM34" s="210">
        <v>2</v>
      </c>
      <c r="FN34" s="211" t="str">
        <f>IF(ISBLANK(FM34),FL34,FL34&amp;"/"&amp;FM34)</f>
        <v>0/2</v>
      </c>
      <c r="FO34" s="209">
        <f>ROUND((FK34+FL34)/2,1)</f>
        <v>3</v>
      </c>
      <c r="FP34" s="209">
        <f>IF(ISNUMBER(FM34),ROUND((FK34+FM34)/2,1),"-")</f>
        <v>4</v>
      </c>
      <c r="FQ34" s="501">
        <v>6</v>
      </c>
      <c r="FR34" s="348" t="s">
        <v>454</v>
      </c>
      <c r="FS34" s="471"/>
      <c r="FT34" s="226"/>
      <c r="FU34" s="226"/>
      <c r="FV34" s="226" t="s">
        <v>281</v>
      </c>
      <c r="FW34" s="225">
        <f>ROUND((FS34+FT34)/2,1)</f>
        <v>0</v>
      </c>
      <c r="FX34" s="225" t="str">
        <f>IF(ISNUMBER(FU34),ROUND((FS34+FU34)/2,1),"-")</f>
        <v>-</v>
      </c>
      <c r="FY34" s="503">
        <f>MAX(FW34:FX34)</f>
        <v>0</v>
      </c>
      <c r="FZ34" s="225" t="str">
        <f>IF(FW34&gt;=5,FW34,IF(FX34&gt;=5,FW34&amp;"/"&amp;FX34,FW34&amp;"/"&amp;FX34))</f>
        <v>0/-</v>
      </c>
      <c r="GA34" s="357">
        <v>5.5</v>
      </c>
      <c r="GB34" s="210">
        <v>2</v>
      </c>
      <c r="GC34" s="210">
        <v>5</v>
      </c>
      <c r="GD34" s="211" t="str">
        <f aca="true" t="shared" si="180" ref="GD34:GD42">IF(ISBLANK(GC34),GB34,GB34&amp;"/"&amp;GC34)</f>
        <v>2/5</v>
      </c>
      <c r="GE34" s="209">
        <f>ROUND((GA34+GB34)/2,1)</f>
        <v>3.8</v>
      </c>
      <c r="GF34" s="209">
        <f>IF(ISNUMBER(GC34),ROUND((GA34+GC34)/2,1),"-")</f>
        <v>5.3</v>
      </c>
      <c r="GG34" s="501">
        <f>MAX(GE34:GF34)</f>
        <v>5.3</v>
      </c>
      <c r="GH34" s="209" t="str">
        <f>IF(GE34&gt;=5,GE34,IF(GF34&gt;=5,GE34&amp;"/"&amp;GF34,GE34&amp;"/"&amp;GF34))</f>
        <v>3.8/5.3</v>
      </c>
      <c r="GI34" s="439">
        <v>5</v>
      </c>
      <c r="GJ34" s="439">
        <v>8</v>
      </c>
      <c r="GK34" s="440">
        <v>5.2</v>
      </c>
      <c r="GL34" s="446">
        <f>ROUND((ES34*$ES$3+FA34*$FA$3+FI34*$FI$3+FQ34*$FQ$3+FY34*$FY$3+GG34*$GG$3+GI34*$GI$3+GJ34*$GJ$3+GK34*$GK$3)/$GL$3,1)</f>
        <v>4.9</v>
      </c>
      <c r="GM34" s="502" t="str">
        <f t="shared" si="170"/>
        <v>Yếu</v>
      </c>
      <c r="GN34" s="458">
        <v>4</v>
      </c>
      <c r="GO34" s="226"/>
      <c r="GP34" s="226"/>
      <c r="GQ34" s="226" t="s">
        <v>281</v>
      </c>
      <c r="GR34" s="225">
        <f>ROUND((GN34+GO34)/2,1)</f>
        <v>2</v>
      </c>
      <c r="GS34" s="225" t="str">
        <f>IF(ISNUMBER(GP34),ROUND((GN34+GP34)/2,1),"-")</f>
        <v>-</v>
      </c>
      <c r="GT34" s="503">
        <f>MAX(GR34:GS34)</f>
        <v>2</v>
      </c>
      <c r="GU34" s="225" t="str">
        <f>IF(GR34&gt;=5,GR34,IF(GS34&gt;=5,GR34&amp;"/"&amp;GS34,GR34&amp;"/"&amp;GS34))</f>
        <v>2/-</v>
      </c>
      <c r="GV34" s="458">
        <v>2</v>
      </c>
      <c r="GW34" s="226"/>
      <c r="GX34" s="226"/>
      <c r="GY34" s="226" t="s">
        <v>382</v>
      </c>
      <c r="GZ34" s="225">
        <f>ROUND((GV34+GW34)/2,1)</f>
        <v>1</v>
      </c>
      <c r="HA34" s="225" t="str">
        <f>IF(ISNUMBER(GX34),ROUND((GV34+GX34)/2,1),"-")</f>
        <v>-</v>
      </c>
      <c r="HB34" s="503">
        <v>7</v>
      </c>
      <c r="HC34" s="348" t="s">
        <v>465</v>
      </c>
      <c r="HD34" s="357">
        <v>6.5</v>
      </c>
      <c r="HE34" s="210">
        <v>6</v>
      </c>
      <c r="HF34" s="210"/>
      <c r="HG34" s="211">
        <f>IF(ISBLANK(HF34),HE34,HE34&amp;"/"&amp;HF34)</f>
        <v>6</v>
      </c>
      <c r="HH34" s="209">
        <f>ROUND((HD34+HE34)/2,1)</f>
        <v>6.3</v>
      </c>
      <c r="HI34" s="209" t="str">
        <f>IF(ISNUMBER(HF34),ROUND((HD34+HF34)/2,1),"-")</f>
        <v>-</v>
      </c>
      <c r="HJ34" s="501">
        <f>MAX(HH34:HI34)</f>
        <v>6.3</v>
      </c>
      <c r="HK34" s="209">
        <f>IF(HH34&gt;=5,HH34,IF(HI34&gt;=5,HH34&amp;"/"&amp;HI34,HH34&amp;"/"&amp;HI34))</f>
        <v>6.3</v>
      </c>
      <c r="HL34" s="357">
        <v>7</v>
      </c>
      <c r="HM34" s="210">
        <v>0</v>
      </c>
      <c r="HN34" s="210">
        <v>4</v>
      </c>
      <c r="HO34" s="211" t="str">
        <f t="shared" si="108"/>
        <v>0/4</v>
      </c>
      <c r="HP34" s="209">
        <f>ROUND((HL34+HM34)/2,1)</f>
        <v>3.5</v>
      </c>
      <c r="HQ34" s="209">
        <f>IF(ISNUMBER(HN34),ROUND((HL34+HN34)/2,1),"-")</f>
        <v>5.5</v>
      </c>
      <c r="HR34" s="501">
        <f>MAX(HP34:HQ34)</f>
        <v>5.5</v>
      </c>
      <c r="HS34" s="209" t="str">
        <f>IF(HP34&gt;=5,HP34,IF(HQ34&gt;=5,HP34&amp;"/"&amp;HQ34,HP34&amp;"/"&amp;HQ34))</f>
        <v>3.5/5.5</v>
      </c>
      <c r="HT34" s="357">
        <v>6.5</v>
      </c>
      <c r="HU34" s="210">
        <v>4</v>
      </c>
      <c r="HV34" s="210"/>
      <c r="HW34" s="211">
        <f>IF(ISBLANK(HV34),HU34,HU34&amp;"/"&amp;HV34)</f>
        <v>4</v>
      </c>
      <c r="HX34" s="209">
        <f>ROUND((HT34+HU34)/2,1)</f>
        <v>5.3</v>
      </c>
      <c r="HY34" s="209" t="str">
        <f>IF(ISNUMBER(HV34),ROUND((HT34+HV34)/2,1),"-")</f>
        <v>-</v>
      </c>
      <c r="HZ34" s="501">
        <f>MAX(HX34:HY34)</f>
        <v>5.3</v>
      </c>
      <c r="IA34" s="209">
        <f>IF(HX34&gt;=5,HX34,IF(HY34&gt;=5,HX34&amp;"/"&amp;HY34,HX34&amp;"/"&amp;HY34))</f>
        <v>5.3</v>
      </c>
      <c r="IB34" s="493">
        <v>5</v>
      </c>
      <c r="IC34" s="439">
        <v>6</v>
      </c>
      <c r="ID34" s="439">
        <v>5</v>
      </c>
      <c r="IE34" s="510">
        <v>7.8</v>
      </c>
      <c r="IF34" s="444">
        <f>ROUND((HB34*$HB$3+GT34*$GT$3+HJ34*$HJ$3+HR34*$HR$3+HZ34*$HZ$3+IB34*$IB$3+IC34*$IC$3+ID34*$ID$3+IE34*$IE$3)/$IF$3,1)</f>
        <v>5.8</v>
      </c>
      <c r="IG34" s="445" t="str">
        <f t="shared" si="171"/>
        <v>TB</v>
      </c>
      <c r="IH34" s="446">
        <f>ROUND((IF34*$IF$3+GL34*$GL$3)/$IH$3,1)</f>
        <v>5.3</v>
      </c>
      <c r="II34" s="442" t="str">
        <f t="shared" si="172"/>
        <v>TB</v>
      </c>
      <c r="IJ34" s="267">
        <f t="shared" si="173"/>
        <v>5.7</v>
      </c>
      <c r="IK34" s="506" t="str">
        <f t="shared" si="174"/>
        <v>TB</v>
      </c>
      <c r="IL34" s="439"/>
      <c r="IM34" s="439"/>
      <c r="IN34" s="439"/>
      <c r="IO34" s="440">
        <f>ROUND(SUM(IL34:IN34)/3,1)</f>
        <v>0</v>
      </c>
      <c r="IP34" s="267">
        <f>ROUND((IJ34+IO34)/2,1)</f>
        <v>2.9</v>
      </c>
      <c r="IQ34" s="442" t="str">
        <f t="shared" si="175"/>
        <v>Kém</v>
      </c>
      <c r="IR34" s="590"/>
    </row>
    <row r="35" spans="1:252" s="16" customFormat="1" ht="21.75" customHeight="1" hidden="1">
      <c r="A35" s="277">
        <f aca="true" t="shared" si="181" ref="A35:A59">1+A34</f>
        <v>3</v>
      </c>
      <c r="B35" s="344" t="s">
        <v>347</v>
      </c>
      <c r="C35" s="136" t="s">
        <v>93</v>
      </c>
      <c r="D35" s="137" t="s">
        <v>348</v>
      </c>
      <c r="E35" s="41">
        <v>6.4</v>
      </c>
      <c r="F35" s="42">
        <v>6</v>
      </c>
      <c r="G35" s="42"/>
      <c r="H35" s="15">
        <f t="shared" si="126"/>
        <v>6</v>
      </c>
      <c r="I35" s="41">
        <f t="shared" si="127"/>
        <v>6.2</v>
      </c>
      <c r="J35" s="41" t="str">
        <f t="shared" si="128"/>
        <v>-</v>
      </c>
      <c r="K35" s="345">
        <f t="shared" si="163"/>
        <v>6.2</v>
      </c>
      <c r="L35" s="209">
        <f t="shared" si="164"/>
        <v>6.2</v>
      </c>
      <c r="M35" s="209">
        <v>6</v>
      </c>
      <c r="N35" s="210">
        <v>10</v>
      </c>
      <c r="O35" s="210"/>
      <c r="P35" s="211">
        <f t="shared" si="0"/>
        <v>10</v>
      </c>
      <c r="Q35" s="209">
        <f t="shared" si="1"/>
        <v>8</v>
      </c>
      <c r="R35" s="209" t="str">
        <f t="shared" si="2"/>
        <v>-</v>
      </c>
      <c r="S35" s="346">
        <f t="shared" si="155"/>
        <v>8</v>
      </c>
      <c r="T35" s="209">
        <f t="shared" si="156"/>
        <v>8</v>
      </c>
      <c r="U35" s="209">
        <v>7.7</v>
      </c>
      <c r="V35" s="210">
        <v>9</v>
      </c>
      <c r="W35" s="210"/>
      <c r="X35" s="211">
        <f t="shared" si="5"/>
        <v>9</v>
      </c>
      <c r="Y35" s="209">
        <f t="shared" si="6"/>
        <v>8.4</v>
      </c>
      <c r="Z35" s="209" t="str">
        <f t="shared" si="7"/>
        <v>-</v>
      </c>
      <c r="AA35" s="346">
        <f>MAX(Y35:Z35)</f>
        <v>8.4</v>
      </c>
      <c r="AB35" s="209">
        <f>IF(Y35&gt;=5,Y35,IF(Z35&gt;=5,Y35&amp;"/"&amp;Z35,Y35&amp;"/"&amp;Z35))</f>
        <v>8.4</v>
      </c>
      <c r="AC35" s="209">
        <v>6.3</v>
      </c>
      <c r="AD35" s="210">
        <v>6</v>
      </c>
      <c r="AE35" s="210"/>
      <c r="AF35" s="211">
        <f t="shared" si="165"/>
        <v>6</v>
      </c>
      <c r="AG35" s="209">
        <f t="shared" si="166"/>
        <v>6.2</v>
      </c>
      <c r="AH35" s="209" t="str">
        <f t="shared" si="167"/>
        <v>-</v>
      </c>
      <c r="AI35" s="346">
        <f>MAX(AG35:AH35)</f>
        <v>6.2</v>
      </c>
      <c r="AJ35" s="209">
        <f>IF(AG35&gt;=5,AG35,IF(AH35&gt;=5,AG35&amp;"/"&amp;AH35,AG35&amp;"/"&amp;AH35))</f>
        <v>6.2</v>
      </c>
      <c r="AK35" s="209">
        <v>5</v>
      </c>
      <c r="AL35" s="210">
        <v>8</v>
      </c>
      <c r="AM35" s="210"/>
      <c r="AN35" s="211">
        <f t="shared" si="15"/>
        <v>8</v>
      </c>
      <c r="AO35" s="209">
        <f t="shared" si="16"/>
        <v>6.5</v>
      </c>
      <c r="AP35" s="209" t="str">
        <f t="shared" si="17"/>
        <v>-</v>
      </c>
      <c r="AQ35" s="346">
        <f t="shared" si="18"/>
        <v>6.5</v>
      </c>
      <c r="AR35" s="209">
        <f t="shared" si="19"/>
        <v>6.5</v>
      </c>
      <c r="AS35" s="209">
        <v>7</v>
      </c>
      <c r="AT35" s="210">
        <v>8</v>
      </c>
      <c r="AU35" s="210"/>
      <c r="AV35" s="211">
        <f t="shared" si="20"/>
        <v>8</v>
      </c>
      <c r="AW35" s="209">
        <f t="shared" si="21"/>
        <v>7.5</v>
      </c>
      <c r="AX35" s="209" t="str">
        <f t="shared" si="22"/>
        <v>-</v>
      </c>
      <c r="AY35" s="346">
        <f>MAX(AW35:AX35)</f>
        <v>7.5</v>
      </c>
      <c r="AZ35" s="209">
        <f>IF(AW35&gt;=5,AW35,IF(AX35&gt;=5,AW35&amp;"/"&amp;AX35,AW35&amp;"/"&amp;AX35))</f>
        <v>7.5</v>
      </c>
      <c r="BA35" s="215">
        <v>8</v>
      </c>
      <c r="BB35" s="267">
        <f t="shared" si="168"/>
        <v>7.1</v>
      </c>
      <c r="BC35" s="347" t="str">
        <f t="shared" si="169"/>
        <v>Khá</v>
      </c>
      <c r="BD35" s="209">
        <v>6.7</v>
      </c>
      <c r="BE35" s="210">
        <v>5</v>
      </c>
      <c r="BF35" s="210"/>
      <c r="BG35" s="211">
        <f>IF(ISBLANK(BF35),BE35,BE35&amp;"/"&amp;BF35)</f>
        <v>5</v>
      </c>
      <c r="BH35" s="209">
        <f t="shared" si="28"/>
        <v>5.9</v>
      </c>
      <c r="BI35" s="209" t="str">
        <f t="shared" si="29"/>
        <v>-</v>
      </c>
      <c r="BJ35" s="348">
        <f t="shared" si="157"/>
        <v>5.9</v>
      </c>
      <c r="BK35" s="349">
        <f t="shared" si="158"/>
        <v>5.9</v>
      </c>
      <c r="BL35" s="209">
        <v>7</v>
      </c>
      <c r="BM35" s="215">
        <v>7</v>
      </c>
      <c r="BN35" s="215"/>
      <c r="BO35" s="211">
        <f>IF(ISBLANK(BN35),BM35,BM35&amp;"/"&amp;BN35)</f>
        <v>7</v>
      </c>
      <c r="BP35" s="209">
        <f>ROUND((BL35+BM35)/2,1)</f>
        <v>7</v>
      </c>
      <c r="BQ35" s="209" t="str">
        <f>IF(ISNUMBER(BN35),ROUND((BL35+BN35)/2,1),"-")</f>
        <v>-</v>
      </c>
      <c r="BR35" s="348">
        <f>MAX(BP35:BQ35)</f>
        <v>7</v>
      </c>
      <c r="BS35" s="349">
        <f>IF(BP35&gt;=5,BP35,IF(BQ35&gt;=5,BP35&amp;"/"&amp;BQ35,BP35&amp;"/"&amp;BQ35))</f>
        <v>7</v>
      </c>
      <c r="BT35" s="209"/>
      <c r="BU35" s="209"/>
      <c r="BV35" s="348"/>
      <c r="BW35" s="349"/>
      <c r="BX35" s="209">
        <v>6</v>
      </c>
      <c r="BY35" s="210">
        <v>6</v>
      </c>
      <c r="BZ35" s="210"/>
      <c r="CA35" s="211">
        <f t="shared" si="176"/>
        <v>6</v>
      </c>
      <c r="CB35" s="209">
        <f t="shared" si="177"/>
        <v>6</v>
      </c>
      <c r="CC35" s="209" t="str">
        <f t="shared" si="178"/>
        <v>-</v>
      </c>
      <c r="CD35" s="348">
        <f t="shared" si="179"/>
        <v>6</v>
      </c>
      <c r="CE35" s="349">
        <f t="shared" si="32"/>
        <v>6</v>
      </c>
      <c r="CF35" s="209">
        <v>5</v>
      </c>
      <c r="CG35" s="210">
        <v>6</v>
      </c>
      <c r="CH35" s="210"/>
      <c r="CI35" s="211">
        <f>IF(ISBLANK(CH35),CG35,CG35&amp;"/"&amp;CH35)</f>
        <v>6</v>
      </c>
      <c r="CJ35" s="209">
        <f>ROUND((CF35+CG35)/2,1)</f>
        <v>5.5</v>
      </c>
      <c r="CK35" s="209" t="str">
        <f>IF(ISNUMBER(CH35),ROUND((CF35+CH35)/2,1),"-")</f>
        <v>-</v>
      </c>
      <c r="CL35" s="348">
        <f>MAX(CJ35:CK35)</f>
        <v>5.5</v>
      </c>
      <c r="CM35" s="349">
        <f>IF(CJ35&gt;=5,CJ35,IF(CK35&gt;=5,CJ35&amp;"/"&amp;CK35,CJ35&amp;"/"&amp;CK35))</f>
        <v>5.5</v>
      </c>
      <c r="CN35" s="209">
        <v>6.2</v>
      </c>
      <c r="CO35" s="210">
        <v>4</v>
      </c>
      <c r="CP35" s="210"/>
      <c r="CQ35" s="211">
        <f>IF(ISBLANK(CP35),CO35,CO35&amp;"/"&amp;CP35)</f>
        <v>4</v>
      </c>
      <c r="CR35" s="209">
        <f>ROUND((CN35+CO35)/2,1)</f>
        <v>5.1</v>
      </c>
      <c r="CS35" s="209" t="str">
        <f>IF(ISNUMBER(CP35),ROUND((CN35+CP35)/2,1),"-")</f>
        <v>-</v>
      </c>
      <c r="CT35" s="348">
        <f>MAX(CR35:CS35)</f>
        <v>5.1</v>
      </c>
      <c r="CU35" s="349">
        <f>IF(CR35&gt;=5,CR35,IF(CS35&gt;=5,CR35&amp;"/"&amp;CS35,CR35&amp;"/"&amp;CS35))</f>
        <v>5.1</v>
      </c>
      <c r="CV35" s="209">
        <v>6.4</v>
      </c>
      <c r="CW35" s="210">
        <v>8</v>
      </c>
      <c r="CX35" s="210"/>
      <c r="CY35" s="211">
        <f t="shared" si="43"/>
        <v>8</v>
      </c>
      <c r="CZ35" s="209">
        <f t="shared" si="44"/>
        <v>7.2</v>
      </c>
      <c r="DA35" s="209" t="str">
        <f t="shared" si="45"/>
        <v>-</v>
      </c>
      <c r="DB35" s="348">
        <f t="shared" si="46"/>
        <v>7.2</v>
      </c>
      <c r="DC35" s="349">
        <f t="shared" si="47"/>
        <v>7.2</v>
      </c>
      <c r="DD35" s="209">
        <v>6</v>
      </c>
      <c r="DE35" s="210">
        <v>1</v>
      </c>
      <c r="DF35" s="210">
        <v>9</v>
      </c>
      <c r="DG35" s="211" t="str">
        <f t="shared" si="48"/>
        <v>1/9</v>
      </c>
      <c r="DH35" s="209">
        <f t="shared" si="49"/>
        <v>3.5</v>
      </c>
      <c r="DI35" s="209">
        <f t="shared" si="50"/>
        <v>7.5</v>
      </c>
      <c r="DJ35" s="348">
        <f t="shared" si="159"/>
        <v>7.5</v>
      </c>
      <c r="DK35" s="349" t="str">
        <f t="shared" si="160"/>
        <v>3.5/7.5</v>
      </c>
      <c r="DL35" s="225">
        <v>6.4</v>
      </c>
      <c r="DM35" s="226"/>
      <c r="DN35" s="226"/>
      <c r="DO35" s="226" t="s">
        <v>281</v>
      </c>
      <c r="DP35" s="225">
        <f>ROUND((DL35+DM35)/2,1)</f>
        <v>3.2</v>
      </c>
      <c r="DQ35" s="225" t="str">
        <f>IF(ISNUMBER(DN35),ROUND((DL35+DN35)/2,1),"-")</f>
        <v>-</v>
      </c>
      <c r="DR35" s="350">
        <f>MAX(DP35:DQ35)</f>
        <v>3.2</v>
      </c>
      <c r="DS35" s="399" t="str">
        <f>IF(DP35&gt;=5,DP35,IF(DQ35&gt;=5,DP35&amp;"/"&amp;DQ35,DP35&amp;"/"&amp;DQ35))</f>
        <v>3.2/-</v>
      </c>
      <c r="DT35" s="351" t="s">
        <v>281</v>
      </c>
      <c r="DU35" s="311">
        <v>7</v>
      </c>
      <c r="DV35" s="311">
        <v>8</v>
      </c>
      <c r="DW35" s="485" t="s">
        <v>414</v>
      </c>
      <c r="DX35" s="210">
        <v>7</v>
      </c>
      <c r="DY35" s="267"/>
      <c r="DZ35" s="347"/>
      <c r="EA35" s="365">
        <v>8</v>
      </c>
      <c r="EB35" s="347"/>
      <c r="EC35" s="352"/>
      <c r="ED35" s="210"/>
      <c r="EE35" s="210">
        <v>8</v>
      </c>
      <c r="EF35" s="210"/>
      <c r="EG35" s="209">
        <v>7.3</v>
      </c>
      <c r="EH35" s="210">
        <v>7</v>
      </c>
      <c r="EI35" s="267">
        <f>ROUND((CL35*$CM$3+CT35*$CU$3+DB35*$DC$3+DJ35*$DK$3+EH35*$EH$3+BJ35*$BK$3+BR35*$BW$3+CD35*$CE$3+EG35*$EG$3+DR35*$DS$3)/$EI$3,1)</f>
        <v>6.1</v>
      </c>
      <c r="EJ35" s="207" t="s">
        <v>30</v>
      </c>
      <c r="EK35" s="347">
        <v>6.4</v>
      </c>
      <c r="EL35" s="207" t="s">
        <v>30</v>
      </c>
      <c r="EM35" s="357">
        <v>6</v>
      </c>
      <c r="EN35" s="210">
        <v>8</v>
      </c>
      <c r="EO35" s="210"/>
      <c r="EP35" s="211">
        <f t="shared" si="62"/>
        <v>8</v>
      </c>
      <c r="EQ35" s="209">
        <f t="shared" si="63"/>
        <v>7</v>
      </c>
      <c r="ER35" s="209" t="str">
        <f t="shared" si="64"/>
        <v>-</v>
      </c>
      <c r="ES35" s="500">
        <f>MAX(EQ35:ER35)</f>
        <v>7</v>
      </c>
      <c r="ET35" s="209">
        <f t="shared" si="66"/>
        <v>7</v>
      </c>
      <c r="EU35" s="467">
        <v>6.67</v>
      </c>
      <c r="EV35" s="210">
        <v>7</v>
      </c>
      <c r="EW35" s="210"/>
      <c r="EX35" s="211">
        <f t="shared" si="67"/>
        <v>7</v>
      </c>
      <c r="EY35" s="209">
        <f t="shared" si="68"/>
        <v>6.8</v>
      </c>
      <c r="EZ35" s="209" t="str">
        <f t="shared" si="69"/>
        <v>-</v>
      </c>
      <c r="FA35" s="501">
        <f>MAX(EY35:EZ35)</f>
        <v>6.8</v>
      </c>
      <c r="FB35" s="209">
        <f t="shared" si="161"/>
        <v>6.8</v>
      </c>
      <c r="FC35" s="357">
        <v>7</v>
      </c>
      <c r="FD35" s="210">
        <v>5</v>
      </c>
      <c r="FE35" s="210"/>
      <c r="FF35" s="211">
        <f t="shared" si="72"/>
        <v>5</v>
      </c>
      <c r="FG35" s="209">
        <f t="shared" si="73"/>
        <v>6</v>
      </c>
      <c r="FH35" s="209" t="str">
        <f t="shared" si="74"/>
        <v>-</v>
      </c>
      <c r="FI35" s="501">
        <f>MAX(FG35:FH35)</f>
        <v>6</v>
      </c>
      <c r="FJ35" s="209">
        <f t="shared" si="76"/>
        <v>6</v>
      </c>
      <c r="FK35" s="357">
        <v>6.5</v>
      </c>
      <c r="FL35" s="210">
        <v>5</v>
      </c>
      <c r="FM35" s="210"/>
      <c r="FN35" s="211">
        <f t="shared" si="77"/>
        <v>5</v>
      </c>
      <c r="FO35" s="209">
        <f t="shared" si="78"/>
        <v>5.8</v>
      </c>
      <c r="FP35" s="209" t="str">
        <f t="shared" si="79"/>
        <v>-</v>
      </c>
      <c r="FQ35" s="501">
        <f>MAX(FO35:FP35)</f>
        <v>5.8</v>
      </c>
      <c r="FR35" s="209">
        <f t="shared" si="80"/>
        <v>5.8</v>
      </c>
      <c r="FS35" s="467">
        <v>5.33</v>
      </c>
      <c r="FT35" s="210">
        <v>4</v>
      </c>
      <c r="FU35" s="210">
        <v>0</v>
      </c>
      <c r="FV35" s="211" t="str">
        <f t="shared" si="81"/>
        <v>4/0</v>
      </c>
      <c r="FW35" s="209">
        <f t="shared" si="82"/>
        <v>4.7</v>
      </c>
      <c r="FX35" s="209">
        <f t="shared" si="83"/>
        <v>2.7</v>
      </c>
      <c r="FY35" s="501">
        <v>8.5</v>
      </c>
      <c r="FZ35" s="348" t="s">
        <v>426</v>
      </c>
      <c r="GA35" s="357">
        <v>6.5</v>
      </c>
      <c r="GB35" s="210">
        <v>4</v>
      </c>
      <c r="GC35" s="210"/>
      <c r="GD35" s="211">
        <f t="shared" si="180"/>
        <v>4</v>
      </c>
      <c r="GE35" s="209">
        <f t="shared" si="87"/>
        <v>5.3</v>
      </c>
      <c r="GF35" s="209" t="str">
        <f t="shared" si="88"/>
        <v>-</v>
      </c>
      <c r="GG35" s="501">
        <f>MAX(GE35:GF35)</f>
        <v>5.3</v>
      </c>
      <c r="GH35" s="209">
        <f t="shared" si="90"/>
        <v>5.3</v>
      </c>
      <c r="GI35" s="439">
        <v>5</v>
      </c>
      <c r="GJ35" s="439">
        <v>8</v>
      </c>
      <c r="GK35" s="440">
        <v>7.6</v>
      </c>
      <c r="GL35" s="446">
        <f t="shared" si="91"/>
        <v>6.8</v>
      </c>
      <c r="GM35" s="502" t="str">
        <f t="shared" si="170"/>
        <v>TBK</v>
      </c>
      <c r="GN35" s="357">
        <v>6</v>
      </c>
      <c r="GO35" s="210">
        <v>3</v>
      </c>
      <c r="GP35" s="210">
        <v>3</v>
      </c>
      <c r="GQ35" s="211" t="str">
        <f t="shared" si="93"/>
        <v>3/3</v>
      </c>
      <c r="GR35" s="209">
        <f t="shared" si="94"/>
        <v>4.5</v>
      </c>
      <c r="GS35" s="209">
        <f t="shared" si="95"/>
        <v>4.5</v>
      </c>
      <c r="GT35" s="348">
        <f>MAX(GR35:GS35)</f>
        <v>4.5</v>
      </c>
      <c r="GU35" s="225" t="str">
        <f t="shared" si="97"/>
        <v>4.5/4.5</v>
      </c>
      <c r="GV35" s="357">
        <v>7.5</v>
      </c>
      <c r="GW35" s="210">
        <v>4</v>
      </c>
      <c r="GX35" s="210"/>
      <c r="GY35" s="211">
        <f t="shared" si="98"/>
        <v>4</v>
      </c>
      <c r="GZ35" s="209">
        <f t="shared" si="99"/>
        <v>5.8</v>
      </c>
      <c r="HA35" s="209" t="str">
        <f t="shared" si="100"/>
        <v>-</v>
      </c>
      <c r="HB35" s="348">
        <f>MAX(GZ35:HA35)</f>
        <v>5.8</v>
      </c>
      <c r="HC35" s="209">
        <f t="shared" si="162"/>
        <v>5.8</v>
      </c>
      <c r="HD35" s="357">
        <v>6</v>
      </c>
      <c r="HE35" s="210">
        <v>6</v>
      </c>
      <c r="HF35" s="210"/>
      <c r="HG35" s="211">
        <f t="shared" si="103"/>
        <v>6</v>
      </c>
      <c r="HH35" s="209">
        <f t="shared" si="104"/>
        <v>6</v>
      </c>
      <c r="HI35" s="209" t="str">
        <f t="shared" si="105"/>
        <v>-</v>
      </c>
      <c r="HJ35" s="348">
        <f>MAX(HH35:HI35)</f>
        <v>6</v>
      </c>
      <c r="HK35" s="209">
        <f t="shared" si="107"/>
        <v>6</v>
      </c>
      <c r="HL35" s="357">
        <v>6.5</v>
      </c>
      <c r="HM35" s="210">
        <v>6</v>
      </c>
      <c r="HN35" s="210"/>
      <c r="HO35" s="211">
        <f t="shared" si="108"/>
        <v>6</v>
      </c>
      <c r="HP35" s="209">
        <f t="shared" si="109"/>
        <v>6.3</v>
      </c>
      <c r="HQ35" s="209" t="str">
        <f t="shared" si="110"/>
        <v>-</v>
      </c>
      <c r="HR35" s="348">
        <f>MAX(HP35:HQ35)</f>
        <v>6.3</v>
      </c>
      <c r="HS35" s="209">
        <f t="shared" si="112"/>
        <v>6.3</v>
      </c>
      <c r="HT35" s="357">
        <v>5.5</v>
      </c>
      <c r="HU35" s="210">
        <v>4</v>
      </c>
      <c r="HV35" s="210">
        <v>5</v>
      </c>
      <c r="HW35" s="211" t="str">
        <f t="shared" si="113"/>
        <v>4/5</v>
      </c>
      <c r="HX35" s="209">
        <f t="shared" si="114"/>
        <v>4.8</v>
      </c>
      <c r="HY35" s="209">
        <f t="shared" si="115"/>
        <v>5.3</v>
      </c>
      <c r="HZ35" s="348">
        <f>MAX(HX35:HY35)</f>
        <v>5.3</v>
      </c>
      <c r="IA35" s="209" t="str">
        <f t="shared" si="117"/>
        <v>4.8/5.3</v>
      </c>
      <c r="IB35" s="493">
        <v>7</v>
      </c>
      <c r="IC35" s="439">
        <v>7</v>
      </c>
      <c r="ID35" s="439">
        <v>5</v>
      </c>
      <c r="IE35" s="510">
        <v>7.4</v>
      </c>
      <c r="IF35" s="451">
        <f t="shared" si="118"/>
        <v>6.2</v>
      </c>
      <c r="IG35" s="452" t="str">
        <f t="shared" si="171"/>
        <v>TBK</v>
      </c>
      <c r="IH35" s="267">
        <f t="shared" si="120"/>
        <v>6.5</v>
      </c>
      <c r="II35" s="450" t="str">
        <f t="shared" si="172"/>
        <v>TBK</v>
      </c>
      <c r="IJ35" s="267">
        <f t="shared" si="173"/>
        <v>6.4</v>
      </c>
      <c r="IK35" s="507" t="str">
        <f t="shared" si="174"/>
        <v>TBK</v>
      </c>
      <c r="IL35" s="439"/>
      <c r="IM35" s="439"/>
      <c r="IN35" s="439"/>
      <c r="IO35" s="440">
        <f>ROUND(SUM(IL35:IN35)/3,1)</f>
        <v>0</v>
      </c>
      <c r="IP35" s="267">
        <f t="shared" si="124"/>
        <v>3.2</v>
      </c>
      <c r="IQ35" s="450" t="str">
        <f t="shared" si="175"/>
        <v>Kém</v>
      </c>
      <c r="IR35" s="442"/>
    </row>
    <row r="36" spans="1:252" s="16" customFormat="1" ht="21.75" customHeight="1" hidden="1">
      <c r="A36" s="277">
        <f t="shared" si="181"/>
        <v>4</v>
      </c>
      <c r="B36" s="344" t="s">
        <v>349</v>
      </c>
      <c r="C36" s="136" t="s">
        <v>350</v>
      </c>
      <c r="D36" s="137" t="s">
        <v>81</v>
      </c>
      <c r="E36" s="41">
        <v>3.8</v>
      </c>
      <c r="F36" s="42">
        <v>3</v>
      </c>
      <c r="G36" s="42">
        <v>2</v>
      </c>
      <c r="H36" s="15" t="str">
        <f t="shared" si="126"/>
        <v>3/2</v>
      </c>
      <c r="I36" s="41">
        <f t="shared" si="127"/>
        <v>3.4</v>
      </c>
      <c r="J36" s="41">
        <f t="shared" si="128"/>
        <v>2.9</v>
      </c>
      <c r="K36" s="345">
        <v>5.5</v>
      </c>
      <c r="L36" s="348" t="s">
        <v>484</v>
      </c>
      <c r="M36" s="209">
        <v>5.5</v>
      </c>
      <c r="N36" s="210">
        <v>0</v>
      </c>
      <c r="O36" s="210">
        <v>5</v>
      </c>
      <c r="P36" s="211" t="str">
        <f t="shared" si="0"/>
        <v>0/5</v>
      </c>
      <c r="Q36" s="209">
        <f t="shared" si="1"/>
        <v>2.8</v>
      </c>
      <c r="R36" s="209">
        <f t="shared" si="2"/>
        <v>5.3</v>
      </c>
      <c r="S36" s="346">
        <f t="shared" si="155"/>
        <v>5.3</v>
      </c>
      <c r="T36" s="209" t="str">
        <f t="shared" si="156"/>
        <v>2.8/5.3</v>
      </c>
      <c r="U36" s="209">
        <v>5</v>
      </c>
      <c r="V36" s="210">
        <v>3</v>
      </c>
      <c r="W36" s="210">
        <v>3</v>
      </c>
      <c r="X36" s="211" t="str">
        <f t="shared" si="5"/>
        <v>3/3</v>
      </c>
      <c r="Y36" s="209">
        <f t="shared" si="6"/>
        <v>4</v>
      </c>
      <c r="Z36" s="209">
        <f t="shared" si="7"/>
        <v>4</v>
      </c>
      <c r="AA36" s="346">
        <v>8.5</v>
      </c>
      <c r="AB36" s="487" t="s">
        <v>466</v>
      </c>
      <c r="AC36" s="209">
        <v>6</v>
      </c>
      <c r="AD36" s="210">
        <v>3</v>
      </c>
      <c r="AE36" s="210">
        <v>3</v>
      </c>
      <c r="AF36" s="211" t="str">
        <f t="shared" si="165"/>
        <v>3/3</v>
      </c>
      <c r="AG36" s="209">
        <f t="shared" si="166"/>
        <v>4.5</v>
      </c>
      <c r="AH36" s="209">
        <f t="shared" si="167"/>
        <v>4.5</v>
      </c>
      <c r="AI36" s="346">
        <v>7</v>
      </c>
      <c r="AJ36" s="348" t="s">
        <v>412</v>
      </c>
      <c r="AK36" s="209">
        <v>5</v>
      </c>
      <c r="AL36" s="210">
        <v>5</v>
      </c>
      <c r="AM36" s="210"/>
      <c r="AN36" s="211">
        <f t="shared" si="15"/>
        <v>5</v>
      </c>
      <c r="AO36" s="209">
        <f t="shared" si="16"/>
        <v>5</v>
      </c>
      <c r="AP36" s="209" t="str">
        <f t="shared" si="17"/>
        <v>-</v>
      </c>
      <c r="AQ36" s="346">
        <f t="shared" si="18"/>
        <v>5</v>
      </c>
      <c r="AR36" s="209">
        <f t="shared" si="19"/>
        <v>5</v>
      </c>
      <c r="AS36" s="209">
        <v>5</v>
      </c>
      <c r="AT36" s="210">
        <v>2</v>
      </c>
      <c r="AU36" s="210">
        <v>3</v>
      </c>
      <c r="AV36" s="211" t="str">
        <f t="shared" si="20"/>
        <v>2/3</v>
      </c>
      <c r="AW36" s="209">
        <f t="shared" si="21"/>
        <v>3.5</v>
      </c>
      <c r="AX36" s="209">
        <f t="shared" si="22"/>
        <v>4</v>
      </c>
      <c r="AY36" s="346">
        <v>5.3</v>
      </c>
      <c r="AZ36" s="348" t="s">
        <v>351</v>
      </c>
      <c r="BA36" s="215">
        <v>6</v>
      </c>
      <c r="BB36" s="267">
        <f t="shared" si="168"/>
        <v>6.2</v>
      </c>
      <c r="BC36" s="347" t="str">
        <f t="shared" si="169"/>
        <v>TBK</v>
      </c>
      <c r="BD36" s="209">
        <v>6.7</v>
      </c>
      <c r="BE36" s="210">
        <v>4</v>
      </c>
      <c r="BF36" s="210"/>
      <c r="BG36" s="211">
        <f>IF(ISBLANK(BF36),BE36,BE36&amp;"/"&amp;BF36)</f>
        <v>4</v>
      </c>
      <c r="BH36" s="209">
        <f t="shared" si="28"/>
        <v>5.4</v>
      </c>
      <c r="BI36" s="209" t="str">
        <f t="shared" si="29"/>
        <v>-</v>
      </c>
      <c r="BJ36" s="348">
        <f t="shared" si="157"/>
        <v>5.4</v>
      </c>
      <c r="BK36" s="349">
        <f t="shared" si="158"/>
        <v>5.4</v>
      </c>
      <c r="BL36" s="209">
        <v>6</v>
      </c>
      <c r="BM36" s="215">
        <v>5</v>
      </c>
      <c r="BN36" s="215"/>
      <c r="BO36" s="211">
        <f>IF(ISBLANK(BN36),BM36,BM36&amp;"/"&amp;BN36)</f>
        <v>5</v>
      </c>
      <c r="BP36" s="209">
        <f>ROUND((BL36+BM36)/2,1)</f>
        <v>5.5</v>
      </c>
      <c r="BQ36" s="209" t="str">
        <f>IF(ISNUMBER(BN36),ROUND((BL36+BN36)/2,1),"-")</f>
        <v>-</v>
      </c>
      <c r="BR36" s="348">
        <f>MAX(BP36:BQ36)</f>
        <v>5.5</v>
      </c>
      <c r="BS36" s="349">
        <f>IF(BP36&gt;=5,BP36,IF(BQ36&gt;=5,BP36&amp;"/"&amp;BQ36,BP36&amp;"/"&amp;BQ36))</f>
        <v>5.5</v>
      </c>
      <c r="BT36" s="209"/>
      <c r="BU36" s="209"/>
      <c r="BV36" s="348"/>
      <c r="BW36" s="349"/>
      <c r="BX36" s="209">
        <v>5</v>
      </c>
      <c r="BY36" s="210">
        <v>2</v>
      </c>
      <c r="BZ36" s="210">
        <v>2</v>
      </c>
      <c r="CA36" s="211" t="str">
        <f t="shared" si="176"/>
        <v>2/2</v>
      </c>
      <c r="CB36" s="209">
        <f t="shared" si="177"/>
        <v>3.5</v>
      </c>
      <c r="CC36" s="209">
        <f t="shared" si="178"/>
        <v>3.5</v>
      </c>
      <c r="CD36" s="348">
        <f t="shared" si="179"/>
        <v>3.5</v>
      </c>
      <c r="CE36" s="399" t="str">
        <f t="shared" si="32"/>
        <v>3.5/3.5</v>
      </c>
      <c r="CF36" s="209">
        <v>7.5</v>
      </c>
      <c r="CG36" s="210">
        <v>5</v>
      </c>
      <c r="CH36" s="210"/>
      <c r="CI36" s="211">
        <f>IF(ISBLANK(CH36),CG36,CG36&amp;"/"&amp;CH36)</f>
        <v>5</v>
      </c>
      <c r="CJ36" s="209">
        <f>ROUND((CF36+CG36)/2,1)</f>
        <v>6.3</v>
      </c>
      <c r="CK36" s="209" t="str">
        <f>IF(ISNUMBER(CH36),ROUND((CF36+CH36)/2,1),"-")</f>
        <v>-</v>
      </c>
      <c r="CL36" s="348">
        <f>MAX(CJ36:CK36)</f>
        <v>6.3</v>
      </c>
      <c r="CM36" s="349">
        <f>IF(CJ36&gt;=5,CJ36,IF(CK36&gt;=5,CJ36&amp;"/"&amp;CK36,CJ36&amp;"/"&amp;CK36))</f>
        <v>6.3</v>
      </c>
      <c r="CN36" s="209">
        <v>5.4</v>
      </c>
      <c r="CO36" s="210">
        <v>4</v>
      </c>
      <c r="CP36" s="210">
        <v>4</v>
      </c>
      <c r="CQ36" s="211" t="str">
        <f>IF(ISBLANK(CP36),CO36,CO36&amp;"/"&amp;CP36)</f>
        <v>4/4</v>
      </c>
      <c r="CR36" s="209">
        <f>ROUND((CN36+CO36)/2,1)</f>
        <v>4.7</v>
      </c>
      <c r="CS36" s="209">
        <f>IF(ISNUMBER(CP36),ROUND((CN36+CP36)/2,1),"-")</f>
        <v>4.7</v>
      </c>
      <c r="CT36" s="348">
        <f>MAX(CR36:CS36)</f>
        <v>4.7</v>
      </c>
      <c r="CU36" s="399" t="str">
        <f>IF(CR36&gt;=5,CR36,IF(CS36&gt;=5,CR36&amp;"/"&amp;CS36,CR36&amp;"/"&amp;CS36))</f>
        <v>4.7/4.7</v>
      </c>
      <c r="CV36" s="209">
        <v>6.6</v>
      </c>
      <c r="CW36" s="210">
        <v>6</v>
      </c>
      <c r="CX36" s="210"/>
      <c r="CY36" s="211">
        <f t="shared" si="43"/>
        <v>6</v>
      </c>
      <c r="CZ36" s="209">
        <f t="shared" si="44"/>
        <v>6.3</v>
      </c>
      <c r="DA36" s="209" t="str">
        <f t="shared" si="45"/>
        <v>-</v>
      </c>
      <c r="DB36" s="348">
        <f t="shared" si="46"/>
        <v>6.3</v>
      </c>
      <c r="DC36" s="349">
        <f t="shared" si="47"/>
        <v>6.3</v>
      </c>
      <c r="DD36" s="209">
        <v>5</v>
      </c>
      <c r="DE36" s="210">
        <v>0</v>
      </c>
      <c r="DF36" s="210">
        <v>6</v>
      </c>
      <c r="DG36" s="211" t="str">
        <f t="shared" si="48"/>
        <v>0/6</v>
      </c>
      <c r="DH36" s="209">
        <f t="shared" si="49"/>
        <v>2.5</v>
      </c>
      <c r="DI36" s="209">
        <f t="shared" si="50"/>
        <v>5.5</v>
      </c>
      <c r="DJ36" s="348">
        <f t="shared" si="159"/>
        <v>5.5</v>
      </c>
      <c r="DK36" s="349" t="str">
        <f t="shared" si="160"/>
        <v>2.5/5.5</v>
      </c>
      <c r="DL36" s="209">
        <v>8.6</v>
      </c>
      <c r="DM36" s="210">
        <v>6</v>
      </c>
      <c r="DN36" s="210"/>
      <c r="DO36" s="211">
        <f>IF(ISBLANK(DN36),DM36,DM36&amp;"/"&amp;DN36)</f>
        <v>6</v>
      </c>
      <c r="DP36" s="209">
        <f>ROUND((DL36+DM36)/2,1)</f>
        <v>7.3</v>
      </c>
      <c r="DQ36" s="209" t="str">
        <f>IF(ISNUMBER(DN36),ROUND((DL36+DN36)/2,1),"-")</f>
        <v>-</v>
      </c>
      <c r="DR36" s="348">
        <f>MAX(DP36:DQ36)</f>
        <v>7.3</v>
      </c>
      <c r="DS36" s="349">
        <f>IF(DP36&gt;=5,DP36,IF(DQ36&gt;=5,DP36&amp;"/"&amp;DQ36,DP36&amp;"/"&amp;DQ36))</f>
        <v>7.3</v>
      </c>
      <c r="DT36" s="373" t="s">
        <v>352</v>
      </c>
      <c r="DU36" s="311">
        <v>6</v>
      </c>
      <c r="DV36" s="311">
        <v>9</v>
      </c>
      <c r="DW36" s="348" t="s">
        <v>352</v>
      </c>
      <c r="DX36" s="210">
        <v>8</v>
      </c>
      <c r="DY36" s="267"/>
      <c r="DZ36" s="347"/>
      <c r="EA36" s="365">
        <v>9</v>
      </c>
      <c r="EB36" s="347"/>
      <c r="EC36" s="352"/>
      <c r="ED36" s="17"/>
      <c r="EE36" s="210">
        <v>9</v>
      </c>
      <c r="EF36" s="210"/>
      <c r="EG36" s="210">
        <v>6.6</v>
      </c>
      <c r="EH36" s="210">
        <v>8</v>
      </c>
      <c r="EI36" s="347">
        <v>5.6</v>
      </c>
      <c r="EJ36" s="207" t="s">
        <v>1</v>
      </c>
      <c r="EK36" s="347">
        <v>5.3</v>
      </c>
      <c r="EL36" s="207" t="s">
        <v>1</v>
      </c>
      <c r="EM36" s="357">
        <v>2.5</v>
      </c>
      <c r="EN36" s="210">
        <v>2</v>
      </c>
      <c r="EO36" s="210">
        <v>9</v>
      </c>
      <c r="EP36" s="211" t="str">
        <f t="shared" si="62"/>
        <v>2/9</v>
      </c>
      <c r="EQ36" s="209">
        <f t="shared" si="63"/>
        <v>2.3</v>
      </c>
      <c r="ER36" s="209">
        <f t="shared" si="64"/>
        <v>5.8</v>
      </c>
      <c r="ES36" s="500">
        <f>MAX(EQ36:ER36)</f>
        <v>5.8</v>
      </c>
      <c r="ET36" s="209" t="str">
        <f t="shared" si="66"/>
        <v>2.3/5.8</v>
      </c>
      <c r="EU36" s="467">
        <v>7.33</v>
      </c>
      <c r="EV36" s="210">
        <v>1</v>
      </c>
      <c r="EW36" s="210">
        <v>4</v>
      </c>
      <c r="EX36" s="211" t="str">
        <f t="shared" si="67"/>
        <v>1/4</v>
      </c>
      <c r="EY36" s="209">
        <f t="shared" si="68"/>
        <v>4.2</v>
      </c>
      <c r="EZ36" s="209">
        <f t="shared" si="69"/>
        <v>5.7</v>
      </c>
      <c r="FA36" s="501">
        <f>MAX(EY36:EZ36)</f>
        <v>5.7</v>
      </c>
      <c r="FB36" s="209" t="str">
        <f t="shared" si="161"/>
        <v>4.2/5.7</v>
      </c>
      <c r="FC36" s="357">
        <v>7</v>
      </c>
      <c r="FD36" s="210">
        <v>3</v>
      </c>
      <c r="FE36" s="210"/>
      <c r="FF36" s="211">
        <f t="shared" si="72"/>
        <v>3</v>
      </c>
      <c r="FG36" s="209">
        <f t="shared" si="73"/>
        <v>5</v>
      </c>
      <c r="FH36" s="209" t="str">
        <f t="shared" si="74"/>
        <v>-</v>
      </c>
      <c r="FI36" s="501">
        <f>MAX(FG36:FH36)</f>
        <v>5</v>
      </c>
      <c r="FJ36" s="209">
        <f t="shared" si="76"/>
        <v>5</v>
      </c>
      <c r="FK36" s="357">
        <v>5.5</v>
      </c>
      <c r="FL36" s="210">
        <v>4</v>
      </c>
      <c r="FM36" s="210">
        <v>3</v>
      </c>
      <c r="FN36" s="211" t="str">
        <f t="shared" si="77"/>
        <v>4/3</v>
      </c>
      <c r="FO36" s="209">
        <f t="shared" si="78"/>
        <v>4.8</v>
      </c>
      <c r="FP36" s="209">
        <f t="shared" si="79"/>
        <v>4.3</v>
      </c>
      <c r="FQ36" s="501">
        <v>7.8</v>
      </c>
      <c r="FR36" s="348" t="s">
        <v>448</v>
      </c>
      <c r="FS36" s="467">
        <v>6.33</v>
      </c>
      <c r="FT36" s="210">
        <v>0</v>
      </c>
      <c r="FU36" s="210">
        <v>2</v>
      </c>
      <c r="FV36" s="211" t="str">
        <f t="shared" si="81"/>
        <v>0/2</v>
      </c>
      <c r="FW36" s="209">
        <f t="shared" si="82"/>
        <v>3.2</v>
      </c>
      <c r="FX36" s="209">
        <f t="shared" si="83"/>
        <v>4.2</v>
      </c>
      <c r="FY36" s="501">
        <v>6.3</v>
      </c>
      <c r="FZ36" s="348" t="s">
        <v>433</v>
      </c>
      <c r="GA36" s="357">
        <v>7</v>
      </c>
      <c r="GB36" s="210">
        <v>2</v>
      </c>
      <c r="GC36" s="210">
        <v>1</v>
      </c>
      <c r="GD36" s="211" t="str">
        <f t="shared" si="180"/>
        <v>2/1</v>
      </c>
      <c r="GE36" s="209">
        <f t="shared" si="87"/>
        <v>4.5</v>
      </c>
      <c r="GF36" s="209">
        <f t="shared" si="88"/>
        <v>4</v>
      </c>
      <c r="GG36" s="501">
        <v>6</v>
      </c>
      <c r="GH36" s="348" t="s">
        <v>472</v>
      </c>
      <c r="GI36" s="439">
        <v>6</v>
      </c>
      <c r="GJ36" s="439">
        <v>8</v>
      </c>
      <c r="GK36" s="440">
        <v>7.8</v>
      </c>
      <c r="GL36" s="446">
        <f t="shared" si="91"/>
        <v>6.5</v>
      </c>
      <c r="GM36" s="502" t="str">
        <f t="shared" si="170"/>
        <v>TBK</v>
      </c>
      <c r="GN36" s="357">
        <v>6</v>
      </c>
      <c r="GO36" s="210">
        <v>6</v>
      </c>
      <c r="GP36" s="210"/>
      <c r="GQ36" s="211">
        <f t="shared" si="93"/>
        <v>6</v>
      </c>
      <c r="GR36" s="209">
        <f t="shared" si="94"/>
        <v>6</v>
      </c>
      <c r="GS36" s="209" t="str">
        <f t="shared" si="95"/>
        <v>-</v>
      </c>
      <c r="GT36" s="348">
        <f>MAX(GR36:GS36)</f>
        <v>6</v>
      </c>
      <c r="GU36" s="209">
        <f t="shared" si="97"/>
        <v>6</v>
      </c>
      <c r="GV36" s="357">
        <v>4.5</v>
      </c>
      <c r="GW36" s="210">
        <v>4</v>
      </c>
      <c r="GX36" s="210">
        <v>7</v>
      </c>
      <c r="GY36" s="211" t="str">
        <f t="shared" si="98"/>
        <v>4/7</v>
      </c>
      <c r="GZ36" s="209">
        <f t="shared" si="99"/>
        <v>4.3</v>
      </c>
      <c r="HA36" s="209">
        <f t="shared" si="100"/>
        <v>5.8</v>
      </c>
      <c r="HB36" s="348">
        <f>MAX(GZ36:HA36)</f>
        <v>5.8</v>
      </c>
      <c r="HC36" s="209" t="str">
        <f t="shared" si="162"/>
        <v>4.3/5.8</v>
      </c>
      <c r="HD36" s="357">
        <v>6</v>
      </c>
      <c r="HE36" s="210">
        <v>4</v>
      </c>
      <c r="HF36" s="210"/>
      <c r="HG36" s="211">
        <f t="shared" si="103"/>
        <v>4</v>
      </c>
      <c r="HH36" s="209">
        <f t="shared" si="104"/>
        <v>5</v>
      </c>
      <c r="HI36" s="209" t="str">
        <f t="shared" si="105"/>
        <v>-</v>
      </c>
      <c r="HJ36" s="348">
        <f>MAX(HH36:HI36)</f>
        <v>5</v>
      </c>
      <c r="HK36" s="209">
        <f t="shared" si="107"/>
        <v>5</v>
      </c>
      <c r="HL36" s="357">
        <v>6.5</v>
      </c>
      <c r="HM36" s="210">
        <v>6</v>
      </c>
      <c r="HN36" s="210"/>
      <c r="HO36" s="211">
        <f t="shared" si="108"/>
        <v>6</v>
      </c>
      <c r="HP36" s="209">
        <f t="shared" si="109"/>
        <v>6.3</v>
      </c>
      <c r="HQ36" s="209" t="str">
        <f t="shared" si="110"/>
        <v>-</v>
      </c>
      <c r="HR36" s="348">
        <f>MAX(HP36:HQ36)</f>
        <v>6.3</v>
      </c>
      <c r="HS36" s="209">
        <f t="shared" si="112"/>
        <v>6.3</v>
      </c>
      <c r="HT36" s="357">
        <v>5.5</v>
      </c>
      <c r="HU36" s="210">
        <v>5</v>
      </c>
      <c r="HV36" s="210"/>
      <c r="HW36" s="211">
        <f t="shared" si="113"/>
        <v>5</v>
      </c>
      <c r="HX36" s="209">
        <f t="shared" si="114"/>
        <v>5.3</v>
      </c>
      <c r="HY36" s="209" t="str">
        <f t="shared" si="115"/>
        <v>-</v>
      </c>
      <c r="HZ36" s="348">
        <f>MAX(HX36:HY36)</f>
        <v>5.3</v>
      </c>
      <c r="IA36" s="209">
        <f t="shared" si="117"/>
        <v>5.3</v>
      </c>
      <c r="IB36" s="493">
        <v>6</v>
      </c>
      <c r="IC36" s="439">
        <v>7</v>
      </c>
      <c r="ID36" s="439">
        <v>6</v>
      </c>
      <c r="IE36" s="510">
        <v>7.3</v>
      </c>
      <c r="IF36" s="451">
        <f t="shared" si="118"/>
        <v>6.3</v>
      </c>
      <c r="IG36" s="452" t="str">
        <f t="shared" si="171"/>
        <v>TBK</v>
      </c>
      <c r="IH36" s="267">
        <f t="shared" si="120"/>
        <v>6.4</v>
      </c>
      <c r="II36" s="450" t="str">
        <f t="shared" si="172"/>
        <v>TBK</v>
      </c>
      <c r="IJ36" s="267">
        <f t="shared" si="173"/>
        <v>5.8</v>
      </c>
      <c r="IK36" s="507" t="str">
        <f t="shared" si="174"/>
        <v>TB</v>
      </c>
      <c r="IL36" s="439"/>
      <c r="IM36" s="439"/>
      <c r="IN36" s="439"/>
      <c r="IO36" s="440">
        <f>ROUND(SUM(IL36:IN36)/3,1)</f>
        <v>0</v>
      </c>
      <c r="IP36" s="267">
        <f t="shared" si="124"/>
        <v>2.9</v>
      </c>
      <c r="IQ36" s="450" t="str">
        <f t="shared" si="175"/>
        <v>Kém</v>
      </c>
      <c r="IR36" s="450"/>
    </row>
    <row r="37" spans="1:256" s="16" customFormat="1" ht="21.75" customHeight="1" hidden="1">
      <c r="A37" s="277">
        <f t="shared" si="181"/>
        <v>5</v>
      </c>
      <c r="B37" s="360" t="s">
        <v>353</v>
      </c>
      <c r="C37" s="353" t="s">
        <v>354</v>
      </c>
      <c r="D37" s="354" t="s">
        <v>355</v>
      </c>
      <c r="E37" s="41">
        <v>4.6</v>
      </c>
      <c r="F37" s="42">
        <v>3</v>
      </c>
      <c r="G37" s="42">
        <v>2</v>
      </c>
      <c r="H37" s="15" t="str">
        <f t="shared" si="126"/>
        <v>3/2</v>
      </c>
      <c r="I37" s="382">
        <f t="shared" si="127"/>
        <v>3.8</v>
      </c>
      <c r="J37" s="41">
        <f t="shared" si="128"/>
        <v>3.3</v>
      </c>
      <c r="K37" s="345">
        <v>6.8</v>
      </c>
      <c r="L37" s="209" t="s">
        <v>415</v>
      </c>
      <c r="M37" s="209">
        <v>5.5</v>
      </c>
      <c r="N37" s="210">
        <v>4</v>
      </c>
      <c r="O37" s="210">
        <v>0</v>
      </c>
      <c r="P37" s="211" t="str">
        <f t="shared" si="0"/>
        <v>4/0</v>
      </c>
      <c r="Q37" s="209">
        <f t="shared" si="1"/>
        <v>4.8</v>
      </c>
      <c r="R37" s="209">
        <f t="shared" si="2"/>
        <v>2.8</v>
      </c>
      <c r="S37" s="348">
        <v>8.5</v>
      </c>
      <c r="T37" s="348" t="s">
        <v>356</v>
      </c>
      <c r="U37" s="357">
        <v>5.3</v>
      </c>
      <c r="V37" s="210">
        <v>3</v>
      </c>
      <c r="W37" s="210">
        <v>3</v>
      </c>
      <c r="X37" s="211" t="str">
        <f t="shared" si="5"/>
        <v>3/3</v>
      </c>
      <c r="Y37" s="209">
        <f t="shared" si="6"/>
        <v>4.2</v>
      </c>
      <c r="Z37" s="209">
        <f t="shared" si="7"/>
        <v>4.2</v>
      </c>
      <c r="AA37" s="348">
        <v>5.8</v>
      </c>
      <c r="AB37" s="209" t="s">
        <v>357</v>
      </c>
      <c r="AC37" s="357">
        <v>7.3</v>
      </c>
      <c r="AD37" s="210">
        <v>8</v>
      </c>
      <c r="AE37" s="210"/>
      <c r="AF37" s="211">
        <f t="shared" si="165"/>
        <v>8</v>
      </c>
      <c r="AG37" s="209">
        <f t="shared" si="166"/>
        <v>7.7</v>
      </c>
      <c r="AH37" s="209" t="str">
        <f t="shared" si="167"/>
        <v>-</v>
      </c>
      <c r="AI37" s="348">
        <f>MAX(AG37:AH37)</f>
        <v>7.7</v>
      </c>
      <c r="AJ37" s="209">
        <f>IF(AG37&gt;=5,AG37,IF(AH37&gt;=5,AG37&amp;"/"&amp;AH37,AG37&amp;"/"&amp;AH37))</f>
        <v>7.7</v>
      </c>
      <c r="AK37" s="357">
        <v>4.5</v>
      </c>
      <c r="AL37" s="210">
        <v>5</v>
      </c>
      <c r="AM37" s="210">
        <v>7</v>
      </c>
      <c r="AN37" s="211" t="str">
        <f t="shared" si="15"/>
        <v>5/7</v>
      </c>
      <c r="AO37" s="209">
        <f t="shared" si="16"/>
        <v>4.8</v>
      </c>
      <c r="AP37" s="209">
        <f t="shared" si="17"/>
        <v>5.8</v>
      </c>
      <c r="AQ37" s="348">
        <f t="shared" si="18"/>
        <v>5.8</v>
      </c>
      <c r="AR37" s="209" t="str">
        <f t="shared" si="19"/>
        <v>4.8/5.8</v>
      </c>
      <c r="AS37" s="357">
        <v>4.3</v>
      </c>
      <c r="AT37" s="210">
        <v>1</v>
      </c>
      <c r="AU37" s="210">
        <v>4</v>
      </c>
      <c r="AV37" s="211" t="str">
        <f t="shared" si="20"/>
        <v>1/4</v>
      </c>
      <c r="AW37" s="209">
        <f t="shared" si="21"/>
        <v>2.7</v>
      </c>
      <c r="AX37" s="209">
        <f t="shared" si="22"/>
        <v>4.2</v>
      </c>
      <c r="AY37" s="348">
        <v>6</v>
      </c>
      <c r="AZ37" s="209" t="s">
        <v>358</v>
      </c>
      <c r="BA37" s="215">
        <v>6</v>
      </c>
      <c r="BB37" s="267">
        <f t="shared" si="168"/>
        <v>6.7</v>
      </c>
      <c r="BC37" s="347" t="str">
        <f t="shared" si="169"/>
        <v>TBK</v>
      </c>
      <c r="BD37" s="210"/>
      <c r="BE37" s="400"/>
      <c r="BF37" s="211"/>
      <c r="BG37" s="358"/>
      <c r="BH37" s="358"/>
      <c r="BI37" s="401"/>
      <c r="BJ37" s="209">
        <v>6.4</v>
      </c>
      <c r="BK37" s="383">
        <v>6.4</v>
      </c>
      <c r="BL37" s="384"/>
      <c r="BM37" s="384"/>
      <c r="BN37" s="385"/>
      <c r="BO37" s="385"/>
      <c r="BP37" s="385"/>
      <c r="BQ37" s="385"/>
      <c r="BR37" s="348">
        <v>5</v>
      </c>
      <c r="BS37" s="358">
        <v>5</v>
      </c>
      <c r="BT37" s="358"/>
      <c r="BU37" s="402"/>
      <c r="BV37" s="209"/>
      <c r="BW37" s="357"/>
      <c r="BX37" s="210"/>
      <c r="BY37" s="400"/>
      <c r="BZ37" s="211"/>
      <c r="CA37" s="358"/>
      <c r="CB37" s="358"/>
      <c r="CC37" s="401"/>
      <c r="CD37" s="209">
        <v>6</v>
      </c>
      <c r="CE37" s="362" t="s">
        <v>391</v>
      </c>
      <c r="CF37" s="210"/>
      <c r="CG37" s="210"/>
      <c r="CH37" s="211"/>
      <c r="CI37" s="209"/>
      <c r="CJ37" s="209"/>
      <c r="CK37" s="348"/>
      <c r="CL37" s="209">
        <v>8.5</v>
      </c>
      <c r="CM37" s="359">
        <v>8.5</v>
      </c>
      <c r="CN37" s="210"/>
      <c r="CO37" s="210"/>
      <c r="CP37" s="211"/>
      <c r="CQ37" s="209"/>
      <c r="CR37" s="209"/>
      <c r="CS37" s="348"/>
      <c r="CT37" s="209">
        <v>6.2</v>
      </c>
      <c r="CU37" s="362" t="s">
        <v>411</v>
      </c>
      <c r="CV37" s="210"/>
      <c r="CW37" s="210"/>
      <c r="CX37" s="211"/>
      <c r="CY37" s="358"/>
      <c r="CZ37" s="358"/>
      <c r="DA37" s="401"/>
      <c r="DB37" s="209">
        <v>5.8</v>
      </c>
      <c r="DC37" s="362" t="s">
        <v>403</v>
      </c>
      <c r="DD37" s="210"/>
      <c r="DE37" s="210"/>
      <c r="DF37" s="211"/>
      <c r="DG37" s="358"/>
      <c r="DH37" s="358"/>
      <c r="DI37" s="401"/>
      <c r="DJ37" s="209">
        <v>6.5</v>
      </c>
      <c r="DK37" s="362" t="s">
        <v>401</v>
      </c>
      <c r="DL37" s="210"/>
      <c r="DM37" s="210"/>
      <c r="DN37" s="211"/>
      <c r="DO37" s="358"/>
      <c r="DP37" s="358"/>
      <c r="DQ37" s="401"/>
      <c r="DR37" s="209">
        <v>7.3</v>
      </c>
      <c r="DS37" s="209">
        <v>7.3</v>
      </c>
      <c r="DT37" s="215"/>
      <c r="DU37" s="215"/>
      <c r="DV37" s="348"/>
      <c r="DW37" s="210">
        <v>7</v>
      </c>
      <c r="DX37" s="209"/>
      <c r="DY37" s="209"/>
      <c r="DZ37" s="357"/>
      <c r="EA37" s="210">
        <v>7</v>
      </c>
      <c r="EB37" s="210"/>
      <c r="EC37" s="211"/>
      <c r="ED37" s="209"/>
      <c r="EE37" s="365">
        <v>8</v>
      </c>
      <c r="EF37" s="348"/>
      <c r="EG37" s="349">
        <v>7.3</v>
      </c>
      <c r="EH37" s="367">
        <v>5</v>
      </c>
      <c r="EI37" s="267">
        <f aca="true" t="shared" si="182" ref="EI37:EI59">ROUND((CL37*$CM$3+CT37*$CU$3+DB37*$DC$3+DJ37*$DK$3+EH37*$EH$3+BJ37*$BK$3+BR37*$BW$3+CD37*$CE$3+EG37*$EG$3+DR37*$DS$3)/$EI$3,1)</f>
        <v>6.3</v>
      </c>
      <c r="EJ37" s="207" t="str">
        <f aca="true" t="shared" si="183" ref="EJ37:EJ59">IF(EI37&lt;4,"Kém",IF(EI37&lt;5,"Yếu",IF(EI37&lt;6,"TB",IF(EI37&lt;7,"TBK",IF(EI37&lt;8,"Khá",IF(EI37&lt;9,"Giỏi","XS"))))))</f>
        <v>TBK</v>
      </c>
      <c r="EK37" s="267">
        <f>ROUND((BB37*$BB$3+EI37*$EI$3)/$EK$3,1)</f>
        <v>6.5</v>
      </c>
      <c r="EL37" s="204" t="str">
        <f aca="true" t="shared" si="184" ref="EL37:EL59">IF(EK37&lt;4,"Kém",IF(EK37&lt;5,"Yếu",IF(EK37&lt;6,"TB",IF(EK37&lt;7,"TBK",IF(EK37&lt;8,"Khá",IF(EK37&lt;9,"Giỏi","XS"))))))</f>
        <v>TBK</v>
      </c>
      <c r="EM37" s="357">
        <v>5.5</v>
      </c>
      <c r="EN37" s="210">
        <v>5</v>
      </c>
      <c r="EO37" s="210"/>
      <c r="EP37" s="211">
        <f t="shared" si="62"/>
        <v>5</v>
      </c>
      <c r="EQ37" s="209">
        <f t="shared" si="63"/>
        <v>5.3</v>
      </c>
      <c r="ER37" s="209" t="str">
        <f t="shared" si="64"/>
        <v>-</v>
      </c>
      <c r="ES37" s="500">
        <f>MAX(EQ37:ER37)</f>
        <v>5.3</v>
      </c>
      <c r="ET37" s="209">
        <f t="shared" si="66"/>
        <v>5.3</v>
      </c>
      <c r="EU37" s="467">
        <v>6.67</v>
      </c>
      <c r="EV37" s="210">
        <v>1</v>
      </c>
      <c r="EW37" s="210">
        <v>3</v>
      </c>
      <c r="EX37" s="211" t="str">
        <f t="shared" si="67"/>
        <v>1/3</v>
      </c>
      <c r="EY37" s="209">
        <f t="shared" si="68"/>
        <v>3.8</v>
      </c>
      <c r="EZ37" s="209">
        <f t="shared" si="69"/>
        <v>4.8</v>
      </c>
      <c r="FA37" s="501">
        <f>MAX(EY37:EZ37)</f>
        <v>4.8</v>
      </c>
      <c r="FB37" s="225" t="str">
        <f t="shared" si="161"/>
        <v>3.8/4.8</v>
      </c>
      <c r="FC37" s="357">
        <v>7</v>
      </c>
      <c r="FD37" s="210">
        <v>3</v>
      </c>
      <c r="FE37" s="210"/>
      <c r="FF37" s="211">
        <f t="shared" si="72"/>
        <v>3</v>
      </c>
      <c r="FG37" s="209">
        <f t="shared" si="73"/>
        <v>5</v>
      </c>
      <c r="FH37" s="209" t="str">
        <f t="shared" si="74"/>
        <v>-</v>
      </c>
      <c r="FI37" s="501">
        <f>MAX(FG37:FH37)</f>
        <v>5</v>
      </c>
      <c r="FJ37" s="209">
        <f t="shared" si="76"/>
        <v>5</v>
      </c>
      <c r="FK37" s="357">
        <v>6.5</v>
      </c>
      <c r="FL37" s="210">
        <v>2</v>
      </c>
      <c r="FM37" s="210">
        <v>3</v>
      </c>
      <c r="FN37" s="211" t="str">
        <f t="shared" si="77"/>
        <v>2/3</v>
      </c>
      <c r="FO37" s="209">
        <f t="shared" si="78"/>
        <v>4.3</v>
      </c>
      <c r="FP37" s="209">
        <f t="shared" si="79"/>
        <v>4.8</v>
      </c>
      <c r="FQ37" s="501">
        <f>MAX(FO37:FP37)</f>
        <v>4.8</v>
      </c>
      <c r="FR37" s="225" t="str">
        <f t="shared" si="80"/>
        <v>4.3/4.8</v>
      </c>
      <c r="FS37" s="467">
        <v>5</v>
      </c>
      <c r="FT37" s="210">
        <v>1</v>
      </c>
      <c r="FU37" s="210">
        <v>0</v>
      </c>
      <c r="FV37" s="211" t="str">
        <f t="shared" si="81"/>
        <v>1/0</v>
      </c>
      <c r="FW37" s="209">
        <f t="shared" si="82"/>
        <v>3</v>
      </c>
      <c r="FX37" s="209">
        <f t="shared" si="83"/>
        <v>2.5</v>
      </c>
      <c r="FY37" s="501">
        <f>MAX(FW37:FX37)</f>
        <v>3</v>
      </c>
      <c r="FZ37" s="225" t="str">
        <f>IF(FW37&gt;=5,FW37,IF(FX37&gt;=5,FW37&amp;"/"&amp;FX37,FW37&amp;"/"&amp;FX37))</f>
        <v>3/2.5</v>
      </c>
      <c r="GA37" s="357">
        <v>4.5</v>
      </c>
      <c r="GB37" s="210">
        <v>1</v>
      </c>
      <c r="GC37" s="210">
        <v>1</v>
      </c>
      <c r="GD37" s="211" t="str">
        <f t="shared" si="180"/>
        <v>1/1</v>
      </c>
      <c r="GE37" s="209">
        <f t="shared" si="87"/>
        <v>2.8</v>
      </c>
      <c r="GF37" s="209">
        <f t="shared" si="88"/>
        <v>2.8</v>
      </c>
      <c r="GG37" s="501">
        <f>MAX(GE37:GF37)</f>
        <v>2.8</v>
      </c>
      <c r="GH37" s="225" t="str">
        <f t="shared" si="90"/>
        <v>2.8/2.8</v>
      </c>
      <c r="GI37" s="483">
        <v>0</v>
      </c>
      <c r="GJ37" s="439">
        <v>6</v>
      </c>
      <c r="GK37" s="440">
        <v>6.2</v>
      </c>
      <c r="GL37" s="446">
        <f t="shared" si="91"/>
        <v>4.6</v>
      </c>
      <c r="GM37" s="502" t="str">
        <f t="shared" si="170"/>
        <v>Yếu</v>
      </c>
      <c r="GN37" s="357">
        <v>5.5</v>
      </c>
      <c r="GO37" s="210">
        <v>0</v>
      </c>
      <c r="GP37" s="210">
        <v>0</v>
      </c>
      <c r="GQ37" s="211" t="str">
        <f t="shared" si="93"/>
        <v>0/0</v>
      </c>
      <c r="GR37" s="209">
        <f t="shared" si="94"/>
        <v>2.8</v>
      </c>
      <c r="GS37" s="209">
        <f t="shared" si="95"/>
        <v>2.8</v>
      </c>
      <c r="GT37" s="348">
        <f>MAX(GR37:GS37)</f>
        <v>2.8</v>
      </c>
      <c r="GU37" s="225" t="str">
        <f t="shared" si="97"/>
        <v>2.8/2.8</v>
      </c>
      <c r="GV37" s="357">
        <v>3</v>
      </c>
      <c r="GW37" s="210">
        <v>4</v>
      </c>
      <c r="GX37" s="210">
        <v>0</v>
      </c>
      <c r="GY37" s="211" t="str">
        <f t="shared" si="98"/>
        <v>4/0</v>
      </c>
      <c r="GZ37" s="209">
        <f t="shared" si="99"/>
        <v>3.5</v>
      </c>
      <c r="HA37" s="209">
        <f t="shared" si="100"/>
        <v>1.5</v>
      </c>
      <c r="HB37" s="348">
        <f>MAX(GZ37:HA37)</f>
        <v>3.5</v>
      </c>
      <c r="HC37" s="225" t="str">
        <f t="shared" si="162"/>
        <v>3.5/1.5</v>
      </c>
      <c r="HD37" s="357">
        <v>6.5</v>
      </c>
      <c r="HE37" s="210">
        <v>0</v>
      </c>
      <c r="HF37" s="210">
        <v>0</v>
      </c>
      <c r="HG37" s="211" t="str">
        <f t="shared" si="103"/>
        <v>0/0</v>
      </c>
      <c r="HH37" s="209">
        <f t="shared" si="104"/>
        <v>3.3</v>
      </c>
      <c r="HI37" s="209">
        <f t="shared" si="105"/>
        <v>3.3</v>
      </c>
      <c r="HJ37" s="348">
        <f>MAX(HH37:HI37)</f>
        <v>3.3</v>
      </c>
      <c r="HK37" s="225" t="str">
        <f t="shared" si="107"/>
        <v>3.3/3.3</v>
      </c>
      <c r="HL37" s="357">
        <v>4</v>
      </c>
      <c r="HM37" s="210">
        <v>0</v>
      </c>
      <c r="HN37" s="210">
        <v>0</v>
      </c>
      <c r="HO37" s="211" t="str">
        <f t="shared" si="108"/>
        <v>0/0</v>
      </c>
      <c r="HP37" s="209">
        <f t="shared" si="109"/>
        <v>2</v>
      </c>
      <c r="HQ37" s="209">
        <f t="shared" si="110"/>
        <v>2</v>
      </c>
      <c r="HR37" s="348">
        <f>MAX(HP37:HQ37)</f>
        <v>2</v>
      </c>
      <c r="HS37" s="225" t="str">
        <f t="shared" si="112"/>
        <v>2/2</v>
      </c>
      <c r="HT37" s="357">
        <v>5.5</v>
      </c>
      <c r="HU37" s="210">
        <v>0</v>
      </c>
      <c r="HV37" s="210">
        <v>0</v>
      </c>
      <c r="HW37" s="211" t="str">
        <f t="shared" si="113"/>
        <v>0/0</v>
      </c>
      <c r="HX37" s="209">
        <f t="shared" si="114"/>
        <v>2.8</v>
      </c>
      <c r="HY37" s="209">
        <f t="shared" si="115"/>
        <v>2.8</v>
      </c>
      <c r="HZ37" s="348">
        <f>MAX(HX37:HY37)</f>
        <v>2.8</v>
      </c>
      <c r="IA37" s="225" t="str">
        <f t="shared" si="117"/>
        <v>2.8/2.8</v>
      </c>
      <c r="IB37" s="494">
        <v>1</v>
      </c>
      <c r="IC37" s="483">
        <v>0</v>
      </c>
      <c r="ID37" s="483">
        <v>0</v>
      </c>
      <c r="IE37" s="522">
        <v>0</v>
      </c>
      <c r="IF37" s="451">
        <f t="shared" si="118"/>
        <v>1.6</v>
      </c>
      <c r="IG37" s="452" t="str">
        <f t="shared" si="171"/>
        <v>Kém</v>
      </c>
      <c r="IH37" s="267">
        <f t="shared" si="120"/>
        <v>3.3</v>
      </c>
      <c r="II37" s="450" t="str">
        <f t="shared" si="172"/>
        <v>Kém</v>
      </c>
      <c r="IJ37" s="267">
        <f t="shared" si="173"/>
        <v>4.9</v>
      </c>
      <c r="IK37" s="507" t="str">
        <f t="shared" si="174"/>
        <v>Yếu</v>
      </c>
      <c r="IL37" s="439"/>
      <c r="IM37" s="439"/>
      <c r="IN37" s="439"/>
      <c r="IO37" s="440">
        <f>ROUND(SUM(IL37:IN37)/3,1)</f>
        <v>0</v>
      </c>
      <c r="IP37" s="267">
        <f t="shared" si="124"/>
        <v>2.5</v>
      </c>
      <c r="IQ37" s="450" t="str">
        <f t="shared" si="175"/>
        <v>Kém</v>
      </c>
      <c r="IR37" s="464"/>
      <c r="IS37" s="147"/>
      <c r="IT37" s="147"/>
      <c r="IU37" s="147"/>
      <c r="IV37" s="147"/>
    </row>
    <row r="38" spans="1:252" s="16" customFormat="1" ht="21.75" customHeight="1" hidden="1">
      <c r="A38" s="277">
        <f t="shared" si="181"/>
        <v>6</v>
      </c>
      <c r="B38" s="135" t="s">
        <v>99</v>
      </c>
      <c r="C38" s="136" t="s">
        <v>100</v>
      </c>
      <c r="D38" s="137" t="s">
        <v>101</v>
      </c>
      <c r="E38" s="171">
        <v>6.2</v>
      </c>
      <c r="F38" s="168">
        <v>1</v>
      </c>
      <c r="G38" s="168">
        <v>5</v>
      </c>
      <c r="H38" s="169" t="str">
        <f aca="true" t="shared" si="185" ref="H38:H59">IF(ISBLANK(G38),F38,F38&amp;"/"&amp;G38)</f>
        <v>1/5</v>
      </c>
      <c r="I38" s="171">
        <f aca="true" t="shared" si="186" ref="I38:I59">ROUND((E38+F38)/2,1)</f>
        <v>3.6</v>
      </c>
      <c r="J38" s="171">
        <f aca="true" t="shared" si="187" ref="J38:J59">IF(ISNUMBER(G38),ROUND((E38+G38)/2,1),"-")</f>
        <v>5.6</v>
      </c>
      <c r="K38" s="372">
        <f>MAX(I38:J38)</f>
        <v>5.6</v>
      </c>
      <c r="L38" s="209" t="str">
        <f>IF(I38&gt;=5,I38,IF(J38&gt;=5,I38&amp;"/"&amp;J38,I38&amp;"/"&amp;J38))</f>
        <v>3.6/5.6</v>
      </c>
      <c r="M38" s="209">
        <v>4.5</v>
      </c>
      <c r="N38" s="210">
        <v>5</v>
      </c>
      <c r="O38" s="210">
        <v>5</v>
      </c>
      <c r="P38" s="211" t="str">
        <f aca="true" t="shared" si="188" ref="P38:P59">IF(ISBLANK(O38),N38,N38&amp;"/"&amp;O38)</f>
        <v>5/5</v>
      </c>
      <c r="Q38" s="209">
        <f aca="true" t="shared" si="189" ref="Q38:Q59">ROUND((M38+N38)/2,1)</f>
        <v>4.8</v>
      </c>
      <c r="R38" s="209">
        <f aca="true" t="shared" si="190" ref="R38:R59">IF(ISNUMBER(O38),ROUND((M38+O38)/2,1),"-")</f>
        <v>4.8</v>
      </c>
      <c r="S38" s="348">
        <v>7</v>
      </c>
      <c r="T38" s="348" t="s">
        <v>301</v>
      </c>
      <c r="U38" s="209">
        <v>8</v>
      </c>
      <c r="V38" s="210">
        <v>2</v>
      </c>
      <c r="W38" s="210"/>
      <c r="X38" s="211">
        <f aca="true" t="shared" si="191" ref="X38:X59">IF(ISBLANK(W38),V38,V38&amp;"/"&amp;W38)</f>
        <v>2</v>
      </c>
      <c r="Y38" s="209">
        <f aca="true" t="shared" si="192" ref="Y38:Y59">ROUND((U38+V38)/2,1)</f>
        <v>5</v>
      </c>
      <c r="Z38" s="209" t="str">
        <f aca="true" t="shared" si="193" ref="Z38:Z59">IF(ISNUMBER(W38),ROUND((U38+W38)/2,1),"-")</f>
        <v>-</v>
      </c>
      <c r="AA38" s="348">
        <f>MAX(Y38:Z38)</f>
        <v>5</v>
      </c>
      <c r="AB38" s="209">
        <f>IF(Y38&gt;=5,Y38,IF(Z38&gt;=5,Y38&amp;"/"&amp;Z38,Y38&amp;"/"&amp;Z38))</f>
        <v>5</v>
      </c>
      <c r="AC38" s="209">
        <v>7</v>
      </c>
      <c r="AD38" s="210">
        <v>5</v>
      </c>
      <c r="AE38" s="210"/>
      <c r="AF38" s="211">
        <f t="shared" si="165"/>
        <v>5</v>
      </c>
      <c r="AG38" s="209">
        <f t="shared" si="166"/>
        <v>6</v>
      </c>
      <c r="AH38" s="209" t="str">
        <f t="shared" si="167"/>
        <v>-</v>
      </c>
      <c r="AI38" s="348">
        <f>MAX(AG38:AH38)</f>
        <v>6</v>
      </c>
      <c r="AJ38" s="209">
        <f>IF(AG38&gt;=5,AG38,IF(AH38&gt;=5,AG38&amp;"/"&amp;AH38,AG38&amp;"/"&amp;AH38))</f>
        <v>6</v>
      </c>
      <c r="AK38" s="209">
        <v>6.5</v>
      </c>
      <c r="AL38" s="210">
        <v>6</v>
      </c>
      <c r="AM38" s="210"/>
      <c r="AN38" s="211">
        <f aca="true" t="shared" si="194" ref="AN38:AN59">IF(ISBLANK(AM38),AL38,AL38&amp;"/"&amp;AM38)</f>
        <v>6</v>
      </c>
      <c r="AO38" s="209">
        <f aca="true" t="shared" si="195" ref="AO38:AO59">ROUND((AK38+AL38)/2,1)</f>
        <v>6.3</v>
      </c>
      <c r="AP38" s="209" t="str">
        <f aca="true" t="shared" si="196" ref="AP38:AP59">IF(ISNUMBER(AM38),ROUND((AK38+AM38)/2,1),"-")</f>
        <v>-</v>
      </c>
      <c r="AQ38" s="348">
        <f aca="true" t="shared" si="197" ref="AQ38:AQ45">MAX(AO38:AP38)</f>
        <v>6.3</v>
      </c>
      <c r="AR38" s="209">
        <f aca="true" t="shared" si="198" ref="AR38:AR45">IF(AO38&gt;=5,AO38,IF(AP38&gt;=5,AO38&amp;"/"&amp;AP38,AO38&amp;"/"&amp;AP38))</f>
        <v>6.3</v>
      </c>
      <c r="AS38" s="209">
        <v>5.3</v>
      </c>
      <c r="AT38" s="210">
        <v>8</v>
      </c>
      <c r="AU38" s="210"/>
      <c r="AV38" s="211">
        <f aca="true" t="shared" si="199" ref="AV38:AV59">IF(ISBLANK(AU38),AT38,AT38&amp;"/"&amp;AU38)</f>
        <v>8</v>
      </c>
      <c r="AW38" s="209">
        <f aca="true" t="shared" si="200" ref="AW38:AW59">ROUND((AS38+AT38)/2,1)</f>
        <v>6.7</v>
      </c>
      <c r="AX38" s="209" t="str">
        <f aca="true" t="shared" si="201" ref="AX38:AX59">IF(ISNUMBER(AU38),ROUND((AS38+AU38)/2,1),"-")</f>
        <v>-</v>
      </c>
      <c r="AY38" s="348">
        <f>MAX(AW38:AX38)</f>
        <v>6.7</v>
      </c>
      <c r="AZ38" s="209">
        <f>IF(AW38&gt;=5,AW38,IF(AX38&gt;=5,AW38&amp;"/"&amp;AX38,AW38&amp;"/"&amp;AX38))</f>
        <v>6.7</v>
      </c>
      <c r="BA38" s="215">
        <v>6</v>
      </c>
      <c r="BB38" s="225">
        <f t="shared" si="168"/>
        <v>6.1</v>
      </c>
      <c r="BC38" s="226" t="str">
        <f t="shared" si="169"/>
        <v>TBK</v>
      </c>
      <c r="BD38" s="209">
        <v>7.3</v>
      </c>
      <c r="BE38" s="217"/>
      <c r="BF38" s="217"/>
      <c r="BG38" s="217" t="s">
        <v>268</v>
      </c>
      <c r="BH38" s="224">
        <f aca="true" t="shared" si="202" ref="BH38:BH59">ROUND((BD38+BE38)/2,1)</f>
        <v>3.7</v>
      </c>
      <c r="BI38" s="224" t="str">
        <f aca="true" t="shared" si="203" ref="BI38:BI59">IF(ISNUMBER(BF38),ROUND((BD38+BF38)/2,1),"-")</f>
        <v>-</v>
      </c>
      <c r="BJ38" s="374">
        <v>5.3</v>
      </c>
      <c r="BK38" s="348" t="s">
        <v>421</v>
      </c>
      <c r="BL38" s="209">
        <v>5.5</v>
      </c>
      <c r="BM38" s="215">
        <v>6</v>
      </c>
      <c r="BN38" s="215"/>
      <c r="BO38" s="211">
        <f aca="true" t="shared" si="204" ref="BO38:BO59">IF(ISBLANK(BN38),BM38,BM38&amp;"/"&amp;BN38)</f>
        <v>6</v>
      </c>
      <c r="BP38" s="209">
        <f aca="true" t="shared" si="205" ref="BP38:BP59">ROUND((BL38+BM38)/2,1)</f>
        <v>5.8</v>
      </c>
      <c r="BQ38" s="209" t="str">
        <f aca="true" t="shared" si="206" ref="BQ38:BQ59">IF(ISNUMBER(BN38),ROUND((BL38+BN38)/2,1),"-")</f>
        <v>-</v>
      </c>
      <c r="BR38" s="348">
        <f>MAX(BP38:BQ38)</f>
        <v>5.8</v>
      </c>
      <c r="BS38" s="209">
        <f>IF(BP38&gt;=5,BP38,IF(BQ38&gt;=5,BP38&amp;"/"&amp;BQ38,BP38&amp;"/"&amp;BQ38))</f>
        <v>5.8</v>
      </c>
      <c r="BT38" s="209"/>
      <c r="BU38" s="209"/>
      <c r="BV38" s="348"/>
      <c r="BW38" s="209"/>
      <c r="BX38" s="209">
        <v>6</v>
      </c>
      <c r="BY38" s="210">
        <v>5</v>
      </c>
      <c r="BZ38" s="210"/>
      <c r="CA38" s="211">
        <f aca="true" t="shared" si="207" ref="CA38:CA59">IF(ISBLANK(BZ38),BY38,BY38&amp;"/"&amp;BZ38)</f>
        <v>5</v>
      </c>
      <c r="CB38" s="209">
        <f aca="true" t="shared" si="208" ref="CB38:CB59">ROUND((BX38+BY38)/2,1)</f>
        <v>5.5</v>
      </c>
      <c r="CC38" s="209" t="str">
        <f aca="true" t="shared" si="209" ref="CC38:CC59">IF(ISNUMBER(BZ38),ROUND((BX38+BZ38)/2,1),"-")</f>
        <v>-</v>
      </c>
      <c r="CD38" s="348">
        <f>MAX(CB38:CC38)</f>
        <v>5.5</v>
      </c>
      <c r="CE38" s="209">
        <f>IF(CB38&gt;=5,CB38,IF(CC38&gt;=5,CB38&amp;"/"&amp;CC38,CB38&amp;"/"&amp;CC38))</f>
        <v>5.5</v>
      </c>
      <c r="CF38" s="209">
        <v>6</v>
      </c>
      <c r="CG38" s="210">
        <v>7</v>
      </c>
      <c r="CH38" s="210"/>
      <c r="CI38" s="211">
        <f aca="true" t="shared" si="210" ref="CI38:CI59">IF(ISBLANK(CH38),CG38,CG38&amp;"/"&amp;CH38)</f>
        <v>7</v>
      </c>
      <c r="CJ38" s="209">
        <f aca="true" t="shared" si="211" ref="CJ38:CJ59">ROUND((CF38+CG38)/2,1)</f>
        <v>6.5</v>
      </c>
      <c r="CK38" s="209" t="str">
        <f aca="true" t="shared" si="212" ref="CK38:CK59">IF(ISNUMBER(CH38),ROUND((CF38+CH38)/2,1),"-")</f>
        <v>-</v>
      </c>
      <c r="CL38" s="348">
        <f aca="true" t="shared" si="213" ref="CL38:CL59">MAX(CJ38:CK38)</f>
        <v>6.5</v>
      </c>
      <c r="CM38" s="209">
        <f aca="true" t="shared" si="214" ref="CM38:CM59">IF(CJ38&gt;=5,CJ38,IF(CK38&gt;=5,CJ38&amp;"/"&amp;CK38,CJ38&amp;"/"&amp;CK38))</f>
        <v>6.5</v>
      </c>
      <c r="CN38" s="209">
        <v>5.6</v>
      </c>
      <c r="CO38" s="210">
        <v>5</v>
      </c>
      <c r="CP38" s="210"/>
      <c r="CQ38" s="211">
        <f aca="true" t="shared" si="215" ref="CQ38:CQ59">IF(ISBLANK(CP38),CO38,CO38&amp;"/"&amp;CP38)</f>
        <v>5</v>
      </c>
      <c r="CR38" s="209">
        <f aca="true" t="shared" si="216" ref="CR38:CR59">ROUND((CN38+CO38)/2,1)</f>
        <v>5.3</v>
      </c>
      <c r="CS38" s="209" t="str">
        <f aca="true" t="shared" si="217" ref="CS38:CS59">IF(ISNUMBER(CP38),ROUND((CN38+CP38)/2,1),"-")</f>
        <v>-</v>
      </c>
      <c r="CT38" s="348">
        <f aca="true" t="shared" si="218" ref="CT38:CT51">MAX(CR38:CS38)</f>
        <v>5.3</v>
      </c>
      <c r="CU38" s="209">
        <f aca="true" t="shared" si="219" ref="CU38:CU51">IF(CR38&gt;=5,CR38,IF(CS38&gt;=5,CR38&amp;"/"&amp;CS38,CR38&amp;"/"&amp;CS38))</f>
        <v>5.3</v>
      </c>
      <c r="CV38" s="209">
        <v>6</v>
      </c>
      <c r="CW38" s="210">
        <v>1</v>
      </c>
      <c r="CX38" s="210">
        <v>7</v>
      </c>
      <c r="CY38" s="211" t="str">
        <f aca="true" t="shared" si="220" ref="CY38:CY59">IF(ISBLANK(CX38),CW38,CW38&amp;"/"&amp;CX38)</f>
        <v>1/7</v>
      </c>
      <c r="CZ38" s="209">
        <f aca="true" t="shared" si="221" ref="CZ38:CZ59">ROUND((CV38+CW38)/2,1)</f>
        <v>3.5</v>
      </c>
      <c r="DA38" s="209">
        <f aca="true" t="shared" si="222" ref="DA38:DA59">IF(ISNUMBER(CX38),ROUND((CV38+CX38)/2,1),"-")</f>
        <v>6.5</v>
      </c>
      <c r="DB38" s="348">
        <f aca="true" t="shared" si="223" ref="DB38:DB59">MAX(CZ38:DA38)</f>
        <v>6.5</v>
      </c>
      <c r="DC38" s="209" t="str">
        <f aca="true" t="shared" si="224" ref="DC38:DC59">IF(CZ38&gt;=5,CZ38,IF(DA38&gt;=5,CZ38&amp;"/"&amp;DA38,CZ38&amp;"/"&amp;DA38))</f>
        <v>3.5/6.5</v>
      </c>
      <c r="DD38" s="209">
        <v>5</v>
      </c>
      <c r="DE38" s="210">
        <v>5</v>
      </c>
      <c r="DF38" s="210"/>
      <c r="DG38" s="211">
        <f aca="true" t="shared" si="225" ref="DG38:DG46">IF(ISBLANK(DF38),DE38,DE38&amp;"/"&amp;DF38)</f>
        <v>5</v>
      </c>
      <c r="DH38" s="209">
        <f aca="true" t="shared" si="226" ref="DH38:DH46">ROUND((DD38+DE38)/2,1)</f>
        <v>5</v>
      </c>
      <c r="DI38" s="209" t="str">
        <f aca="true" t="shared" si="227" ref="DI38:DI46">IF(ISNUMBER(DF38),ROUND((DD38+DF38)/2,1),"-")</f>
        <v>-</v>
      </c>
      <c r="DJ38" s="348">
        <f>MAX(DH38:DI38)</f>
        <v>5</v>
      </c>
      <c r="DK38" s="209">
        <f>IF(DH38&gt;=5,DH38,IF(DI38&gt;=5,DH38&amp;"/"&amp;DI38,DH38&amp;"/"&amp;DI38))</f>
        <v>5</v>
      </c>
      <c r="DL38" s="209">
        <v>7.8</v>
      </c>
      <c r="DM38" s="210">
        <v>8</v>
      </c>
      <c r="DN38" s="210"/>
      <c r="DO38" s="211">
        <f aca="true" t="shared" si="228" ref="DO38:DO53">IF(ISBLANK(DN38),DM38,DM38&amp;"/"&amp;DN38)</f>
        <v>8</v>
      </c>
      <c r="DP38" s="209">
        <f aca="true" t="shared" si="229" ref="DP38:DP59">ROUND((DL38+DM38)/2,1)</f>
        <v>7.9</v>
      </c>
      <c r="DQ38" s="209" t="str">
        <f aca="true" t="shared" si="230" ref="DQ38:DQ59">IF(ISNUMBER(DN38),ROUND((DL38+DN38)/2,1),"-")</f>
        <v>-</v>
      </c>
      <c r="DR38" s="348">
        <f aca="true" t="shared" si="231" ref="DR38:DR55">MAX(DP38:DQ38)</f>
        <v>7.9</v>
      </c>
      <c r="DS38" s="209">
        <f aca="true" t="shared" si="232" ref="DS38:DS55">IF(DP38&gt;=5,DP38,IF(DQ38&gt;=5,DP38&amp;"/"&amp;DQ38,DP38&amp;"/"&amp;DQ38))</f>
        <v>7.9</v>
      </c>
      <c r="DT38" s="215">
        <v>5</v>
      </c>
      <c r="DU38" s="215"/>
      <c r="DV38" s="311">
        <f aca="true" t="shared" si="233" ref="DV38:DV55">MAX(DT38,DU38)</f>
        <v>5</v>
      </c>
      <c r="DW38" s="312">
        <f aca="true" t="shared" si="234" ref="DW38:DW44">IF(DT38&gt;=5,DT38,IF(DU38&gt;=5,DT38&amp;"/"&amp;DU38,DT38&amp;"/"&amp;DU38))</f>
        <v>5</v>
      </c>
      <c r="DX38" s="215">
        <v>7</v>
      </c>
      <c r="DY38" s="215"/>
      <c r="DZ38" s="311">
        <f aca="true" t="shared" si="235" ref="DZ38:DZ59">MAX(DX38,DY38)</f>
        <v>7</v>
      </c>
      <c r="EA38" s="312">
        <f aca="true" t="shared" si="236" ref="EA38:EA59">IF(DX38&gt;=5,DX38,IF(DY38&gt;=5,DX38&amp;"/"&amp;DY38,DX38&amp;"/"&amp;DY38))</f>
        <v>7</v>
      </c>
      <c r="EB38" s="215">
        <v>7</v>
      </c>
      <c r="EC38" s="215"/>
      <c r="ED38" s="311">
        <f aca="true" t="shared" si="237" ref="ED38:ED55">MAX(EB38,EC38)</f>
        <v>7</v>
      </c>
      <c r="EE38" s="312">
        <f aca="true" t="shared" si="238" ref="EE38:EE55">IF(EB38&gt;=5,EB38,IF(EC38&gt;=5,EB38&amp;"/"&amp;EC38,EB38&amp;"/"&amp;EC38))</f>
        <v>7</v>
      </c>
      <c r="EF38" s="311">
        <f aca="true" t="shared" si="239" ref="EF38:EF59">MIN(DV38,ED38,DZ38)</f>
        <v>5</v>
      </c>
      <c r="EG38" s="348">
        <f aca="true" t="shared" si="240" ref="EG38:EG44">ROUND(SUM(DV38,DZ38,ED38)/3,1)</f>
        <v>6.3</v>
      </c>
      <c r="EH38" s="210">
        <v>5</v>
      </c>
      <c r="EI38" s="267">
        <f t="shared" si="182"/>
        <v>5.9</v>
      </c>
      <c r="EJ38" s="207" t="str">
        <f t="shared" si="183"/>
        <v>TB</v>
      </c>
      <c r="EK38" s="267">
        <f>ROUND((BB38*$BB$3+EI38*$EI$3)/$EK$3,1)</f>
        <v>6</v>
      </c>
      <c r="EL38" s="207" t="str">
        <f t="shared" si="184"/>
        <v>TBK</v>
      </c>
      <c r="EM38" s="357">
        <v>5.5</v>
      </c>
      <c r="EN38" s="210">
        <v>5</v>
      </c>
      <c r="EO38" s="210"/>
      <c r="EP38" s="211">
        <f aca="true" t="shared" si="241" ref="EP38:EP59">IF(ISBLANK(EO38),EN38,EN38&amp;"/"&amp;EO38)</f>
        <v>5</v>
      </c>
      <c r="EQ38" s="209">
        <f aca="true" t="shared" si="242" ref="EQ38:EQ59">ROUND((EM38+EN38)/2,1)</f>
        <v>5.3</v>
      </c>
      <c r="ER38" s="209" t="str">
        <f aca="true" t="shared" si="243" ref="ER38:ER59">IF(ISNUMBER(EO38),ROUND((EM38+EO38)/2,1),"-")</f>
        <v>-</v>
      </c>
      <c r="ES38" s="500">
        <f>MAX(EQ38:ER38)</f>
        <v>5.3</v>
      </c>
      <c r="ET38" s="209">
        <f>IF(EQ38&gt;=5,EQ38,IF(ER38&gt;=5,EQ38&amp;"/"&amp;ER38,EQ38&amp;"/"&amp;ER38))</f>
        <v>5.3</v>
      </c>
      <c r="EU38" s="467">
        <v>6.67</v>
      </c>
      <c r="EV38" s="210">
        <v>0</v>
      </c>
      <c r="EW38" s="210">
        <v>5</v>
      </c>
      <c r="EX38" s="211" t="str">
        <f aca="true" t="shared" si="244" ref="EX38:EX57">IF(ISBLANK(EW38),EV38,EV38&amp;"/"&amp;EW38)</f>
        <v>0/5</v>
      </c>
      <c r="EY38" s="209">
        <f aca="true" t="shared" si="245" ref="EY38:EY59">ROUND((EU38+EV38)/2,1)</f>
        <v>3.3</v>
      </c>
      <c r="EZ38" s="209">
        <f aca="true" t="shared" si="246" ref="EZ38:EZ59">IF(ISNUMBER(EW38),ROUND((EU38+EW38)/2,1),"-")</f>
        <v>5.8</v>
      </c>
      <c r="FA38" s="501">
        <f>MAX(EY38:EZ38)</f>
        <v>5.8</v>
      </c>
      <c r="FB38" s="209" t="str">
        <f>IF(EY38&gt;=5,EY38,IF(EZ38&gt;=5,EY38&amp;"/"&amp;EZ38,EY38&amp;"/"&amp;EZ38))</f>
        <v>3.3/5.8</v>
      </c>
      <c r="FC38" s="357">
        <v>7.5</v>
      </c>
      <c r="FD38" s="210">
        <v>1</v>
      </c>
      <c r="FE38" s="210">
        <v>1</v>
      </c>
      <c r="FF38" s="211" t="str">
        <f aca="true" t="shared" si="247" ref="FF38:FF59">IF(ISBLANK(FE38),FD38,FD38&amp;"/"&amp;FE38)</f>
        <v>1/1</v>
      </c>
      <c r="FG38" s="209">
        <f aca="true" t="shared" si="248" ref="FG38:FG59">ROUND((FC38+FD38)/2,1)</f>
        <v>4.3</v>
      </c>
      <c r="FH38" s="209">
        <f aca="true" t="shared" si="249" ref="FH38:FH59">IF(ISNUMBER(FE38),ROUND((FC38+FE38)/2,1),"-")</f>
        <v>4.3</v>
      </c>
      <c r="FI38" s="501">
        <v>7.3</v>
      </c>
      <c r="FJ38" s="348" t="s">
        <v>486</v>
      </c>
      <c r="FK38" s="357">
        <v>6.5</v>
      </c>
      <c r="FL38" s="210">
        <v>2</v>
      </c>
      <c r="FM38" s="210">
        <v>0</v>
      </c>
      <c r="FN38" s="211" t="str">
        <f>IF(ISBLANK(FM38),FL38,FL38&amp;"/"&amp;FM38)</f>
        <v>2/0</v>
      </c>
      <c r="FO38" s="209">
        <f aca="true" t="shared" si="250" ref="FO38:FO59">ROUND((FK38+FL38)/2,1)</f>
        <v>4.3</v>
      </c>
      <c r="FP38" s="209">
        <f aca="true" t="shared" si="251" ref="FP38:FP59">IF(ISNUMBER(FM38),ROUND((FK38+FM38)/2,1),"-")</f>
        <v>3.3</v>
      </c>
      <c r="FQ38" s="501">
        <v>7.5</v>
      </c>
      <c r="FR38" s="348" t="s">
        <v>450</v>
      </c>
      <c r="FS38" s="467">
        <v>5</v>
      </c>
      <c r="FT38" s="210">
        <v>1</v>
      </c>
      <c r="FU38" s="210">
        <v>0</v>
      </c>
      <c r="FV38" s="211" t="str">
        <f>IF(ISBLANK(FU38),FT38,FT38&amp;"/"&amp;FU38)</f>
        <v>1/0</v>
      </c>
      <c r="FW38" s="209">
        <f aca="true" t="shared" si="252" ref="FW38:FW59">ROUND((FS38+FT38)/2,1)</f>
        <v>3</v>
      </c>
      <c r="FX38" s="209">
        <f aca="true" t="shared" si="253" ref="FX38:FX59">IF(ISNUMBER(FU38),ROUND((FS38+FU38)/2,1),"-")</f>
        <v>2.5</v>
      </c>
      <c r="FY38" s="501">
        <f>MAX(FW38:FX38)</f>
        <v>3</v>
      </c>
      <c r="FZ38" s="225" t="str">
        <f>IF(FW38&gt;=5,FW38,IF(FX38&gt;=5,FW38&amp;"/"&amp;FX38,FW38&amp;"/"&amp;FX38))</f>
        <v>3/2.5</v>
      </c>
      <c r="GA38" s="357">
        <v>7</v>
      </c>
      <c r="GB38" s="210">
        <v>5</v>
      </c>
      <c r="GC38" s="210"/>
      <c r="GD38" s="211">
        <f t="shared" si="180"/>
        <v>5</v>
      </c>
      <c r="GE38" s="209">
        <f aca="true" t="shared" si="254" ref="GE38:GE59">ROUND((GA38+GB38)/2,1)</f>
        <v>6</v>
      </c>
      <c r="GF38" s="209" t="str">
        <f aca="true" t="shared" si="255" ref="GF38:GF59">IF(ISNUMBER(GC38),ROUND((GA38+GC38)/2,1),"-")</f>
        <v>-</v>
      </c>
      <c r="GG38" s="501">
        <f>MAX(GE38:GF38)</f>
        <v>6</v>
      </c>
      <c r="GH38" s="209">
        <f>IF(GE38&gt;=5,GE38,IF(GF38&gt;=5,GE38&amp;"/"&amp;GF38,GE38&amp;"/"&amp;GF38))</f>
        <v>6</v>
      </c>
      <c r="GI38" s="439">
        <v>8</v>
      </c>
      <c r="GJ38" s="439">
        <v>5</v>
      </c>
      <c r="GK38" s="440">
        <v>6.4</v>
      </c>
      <c r="GL38" s="446">
        <f aca="true" t="shared" si="256" ref="GL38:GL48">ROUND((ES38*$ES$3+FA38*$FA$3+FI38*$FI$3+FQ38*$FQ$3+FY38*$FY$3+GG38*$GG$3+GI38*$GI$3+GJ38*$GJ$3+GK38*$GK$3)/$GL$3,1)</f>
        <v>5.9</v>
      </c>
      <c r="GM38" s="502" t="str">
        <f t="shared" si="170"/>
        <v>TB</v>
      </c>
      <c r="GN38" s="357">
        <v>5.5</v>
      </c>
      <c r="GO38" s="210">
        <v>4</v>
      </c>
      <c r="GP38" s="210">
        <v>4</v>
      </c>
      <c r="GQ38" s="211" t="str">
        <f aca="true" t="shared" si="257" ref="GQ38:GQ48">IF(ISBLANK(GP38),GO38,GO38&amp;"/"&amp;GP38)</f>
        <v>4/4</v>
      </c>
      <c r="GR38" s="209">
        <f aca="true" t="shared" si="258" ref="GR38:GR59">ROUND((GN38+GO38)/2,1)</f>
        <v>4.8</v>
      </c>
      <c r="GS38" s="209">
        <f aca="true" t="shared" si="259" ref="GS38:GS59">IF(ISNUMBER(GP38),ROUND((GN38+GP38)/2,1),"-")</f>
        <v>4.8</v>
      </c>
      <c r="GT38" s="501">
        <f>MAX(GR38:GS38)</f>
        <v>4.8</v>
      </c>
      <c r="GU38" s="225" t="str">
        <f aca="true" t="shared" si="260" ref="GU38:GU59">IF(GR38&gt;=5,GR38,IF(GS38&gt;=5,GR38&amp;"/"&amp;GS38,GR38&amp;"/"&amp;GS38))</f>
        <v>4.8/4.8</v>
      </c>
      <c r="GV38" s="357">
        <v>5</v>
      </c>
      <c r="GW38" s="210">
        <v>3</v>
      </c>
      <c r="GX38" s="210">
        <v>5</v>
      </c>
      <c r="GY38" s="211" t="str">
        <f>IF(ISBLANK(GX38),GW38,GW38&amp;"/"&amp;GX38)</f>
        <v>3/5</v>
      </c>
      <c r="GZ38" s="209">
        <f aca="true" t="shared" si="261" ref="GZ38:GZ59">ROUND((GV38+GW38)/2,1)</f>
        <v>4</v>
      </c>
      <c r="HA38" s="209">
        <f aca="true" t="shared" si="262" ref="HA38:HA59">IF(ISNUMBER(GX38),ROUND((GV38+GX38)/2,1),"-")</f>
        <v>5</v>
      </c>
      <c r="HB38" s="501">
        <f>MAX(GZ38:HA38)</f>
        <v>5</v>
      </c>
      <c r="HC38" s="209" t="str">
        <f>IF(GZ38&gt;=5,GZ38,IF(HA38&gt;=5,GZ38&amp;"/"&amp;HA38,GZ38&amp;"/"&amp;HA38))</f>
        <v>4/5</v>
      </c>
      <c r="HD38" s="357">
        <v>6.5</v>
      </c>
      <c r="HE38" s="210">
        <v>2</v>
      </c>
      <c r="HF38" s="210">
        <v>7</v>
      </c>
      <c r="HG38" s="211" t="str">
        <f aca="true" t="shared" si="263" ref="HG38:HG48">IF(ISBLANK(HF38),HE38,HE38&amp;"/"&amp;HF38)</f>
        <v>2/7</v>
      </c>
      <c r="HH38" s="209">
        <f aca="true" t="shared" si="264" ref="HH38:HH59">ROUND((HD38+HE38)/2,1)</f>
        <v>4.3</v>
      </c>
      <c r="HI38" s="209">
        <f aca="true" t="shared" si="265" ref="HI38:HI59">IF(ISNUMBER(HF38),ROUND((HD38+HF38)/2,1),"-")</f>
        <v>6.8</v>
      </c>
      <c r="HJ38" s="501">
        <f>MAX(HH38:HI38)</f>
        <v>6.8</v>
      </c>
      <c r="HK38" s="209" t="str">
        <f aca="true" t="shared" si="266" ref="HK38:HK59">IF(HH38&gt;=5,HH38,IF(HI38&gt;=5,HH38&amp;"/"&amp;HI38,HH38&amp;"/"&amp;HI38))</f>
        <v>4.3/6.8</v>
      </c>
      <c r="HL38" s="357">
        <v>7.5</v>
      </c>
      <c r="HM38" s="210">
        <v>8</v>
      </c>
      <c r="HN38" s="210"/>
      <c r="HO38" s="211">
        <f aca="true" t="shared" si="267" ref="HO38:HO48">IF(ISBLANK(HN38),HM38,HM38&amp;"/"&amp;HN38)</f>
        <v>8</v>
      </c>
      <c r="HP38" s="209">
        <f aca="true" t="shared" si="268" ref="HP38:HP59">ROUND((HL38+HM38)/2,1)</f>
        <v>7.8</v>
      </c>
      <c r="HQ38" s="209" t="str">
        <f aca="true" t="shared" si="269" ref="HQ38:HQ59">IF(ISNUMBER(HN38),ROUND((HL38+HN38)/2,1),"-")</f>
        <v>-</v>
      </c>
      <c r="HR38" s="501">
        <f>MAX(HP38:HQ38)</f>
        <v>7.8</v>
      </c>
      <c r="HS38" s="209">
        <f aca="true" t="shared" si="270" ref="HS38:HS59">IF(HP38&gt;=5,HP38,IF(HQ38&gt;=5,HP38&amp;"/"&amp;HQ38,HP38&amp;"/"&amp;HQ38))</f>
        <v>7.8</v>
      </c>
      <c r="HT38" s="357">
        <v>6.5</v>
      </c>
      <c r="HU38" s="210">
        <v>3</v>
      </c>
      <c r="HV38" s="210">
        <v>4</v>
      </c>
      <c r="HW38" s="211" t="str">
        <f aca="true" t="shared" si="271" ref="HW38:HW48">IF(ISBLANK(HV38),HU38,HU38&amp;"/"&amp;HV38)</f>
        <v>3/4</v>
      </c>
      <c r="HX38" s="209">
        <f aca="true" t="shared" si="272" ref="HX38:HX59">ROUND((HT38+HU38)/2,1)</f>
        <v>4.8</v>
      </c>
      <c r="HY38" s="209">
        <f aca="true" t="shared" si="273" ref="HY38:HY59">IF(ISNUMBER(HV38),ROUND((HT38+HV38)/2,1),"-")</f>
        <v>5.3</v>
      </c>
      <c r="HZ38" s="501">
        <f>MAX(HX38:HY38)</f>
        <v>5.3</v>
      </c>
      <c r="IA38" s="209" t="str">
        <f aca="true" t="shared" si="274" ref="IA38:IA59">IF(HX38&gt;=5,HX38,IF(HY38&gt;=5,HX38&amp;"/"&amp;HY38,HX38&amp;"/"&amp;HY38))</f>
        <v>4.8/5.3</v>
      </c>
      <c r="IB38" s="493">
        <v>6</v>
      </c>
      <c r="IC38" s="439">
        <v>7</v>
      </c>
      <c r="ID38" s="439">
        <v>8</v>
      </c>
      <c r="IE38" s="510">
        <v>7.3</v>
      </c>
      <c r="IF38" s="444">
        <f aca="true" t="shared" si="275" ref="IF38:IF59">ROUND((HB38*$HB$3+GT38*$GT$3+HJ38*$HJ$3+HR38*$HR$3+HZ38*$HZ$3+IB38*$IB$3+IC38*$IC$3+ID38*$ID$3+IE38*$IE$3)/$IF$3,1)</f>
        <v>6.5</v>
      </c>
      <c r="IG38" s="445" t="str">
        <f t="shared" si="171"/>
        <v>TBK</v>
      </c>
      <c r="IH38" s="446">
        <f aca="true" t="shared" si="276" ref="IH38:IH59">ROUND((IF38*$IF$3+GL38*$GL$3)/$IH$3,1)</f>
        <v>6.2</v>
      </c>
      <c r="II38" s="442" t="str">
        <f t="shared" si="172"/>
        <v>TBK</v>
      </c>
      <c r="IJ38" s="267">
        <f t="shared" si="173"/>
        <v>6.1</v>
      </c>
      <c r="IK38" s="506" t="str">
        <f t="shared" si="174"/>
        <v>TBK</v>
      </c>
      <c r="IL38" s="439"/>
      <c r="IM38" s="439"/>
      <c r="IN38" s="439"/>
      <c r="IO38" s="440">
        <f>ROUND(SUM(IL38:IN38)/3,1)</f>
        <v>0</v>
      </c>
      <c r="IP38" s="267">
        <f aca="true" t="shared" si="277" ref="IP38:IP59">ROUND((IJ38+IO38)/2,1)</f>
        <v>3.1</v>
      </c>
      <c r="IQ38" s="442" t="str">
        <f t="shared" si="175"/>
        <v>Kém</v>
      </c>
      <c r="IR38" s="464"/>
    </row>
    <row r="39" spans="1:252" s="16" customFormat="1" ht="21.75" customHeight="1" hidden="1">
      <c r="A39" s="277">
        <f t="shared" si="181"/>
        <v>7</v>
      </c>
      <c r="B39" s="135" t="s">
        <v>104</v>
      </c>
      <c r="C39" s="136" t="s">
        <v>105</v>
      </c>
      <c r="D39" s="137" t="s">
        <v>106</v>
      </c>
      <c r="E39" s="171">
        <v>7.2</v>
      </c>
      <c r="F39" s="168">
        <v>1</v>
      </c>
      <c r="G39" s="168">
        <v>2</v>
      </c>
      <c r="H39" s="169" t="str">
        <f t="shared" si="185"/>
        <v>1/2</v>
      </c>
      <c r="I39" s="171">
        <f t="shared" si="186"/>
        <v>4.1</v>
      </c>
      <c r="J39" s="171">
        <f t="shared" si="187"/>
        <v>4.6</v>
      </c>
      <c r="K39" s="372">
        <v>5.9</v>
      </c>
      <c r="L39" s="348" t="s">
        <v>317</v>
      </c>
      <c r="M39" s="209">
        <v>5</v>
      </c>
      <c r="N39" s="210">
        <v>6</v>
      </c>
      <c r="O39" s="210"/>
      <c r="P39" s="211">
        <f t="shared" si="188"/>
        <v>6</v>
      </c>
      <c r="Q39" s="209">
        <f t="shared" si="189"/>
        <v>5.5</v>
      </c>
      <c r="R39" s="209" t="str">
        <f t="shared" si="190"/>
        <v>-</v>
      </c>
      <c r="S39" s="348">
        <f>MAX(Q39:R39)</f>
        <v>5.5</v>
      </c>
      <c r="T39" s="209">
        <f>IF(Q39&gt;=5,Q39,IF(R39&gt;=5,Q39&amp;"/"&amp;R39,Q39&amp;"/"&amp;R39))</f>
        <v>5.5</v>
      </c>
      <c r="U39" s="209">
        <v>7</v>
      </c>
      <c r="V39" s="210">
        <v>5</v>
      </c>
      <c r="W39" s="210"/>
      <c r="X39" s="211">
        <f t="shared" si="191"/>
        <v>5</v>
      </c>
      <c r="Y39" s="209">
        <f t="shared" si="192"/>
        <v>6</v>
      </c>
      <c r="Z39" s="209" t="str">
        <f t="shared" si="193"/>
        <v>-</v>
      </c>
      <c r="AA39" s="348">
        <f>MAX(Y39:Z39)</f>
        <v>6</v>
      </c>
      <c r="AB39" s="209">
        <f>IF(Y39&gt;=5,Y39,IF(Z39&gt;=5,Y39&amp;"/"&amp;Z39,Y39&amp;"/"&amp;Z39))</f>
        <v>6</v>
      </c>
      <c r="AC39" s="218"/>
      <c r="AD39" s="219"/>
      <c r="AE39" s="219"/>
      <c r="AF39" s="220"/>
      <c r="AG39" s="218"/>
      <c r="AH39" s="218"/>
      <c r="AI39" s="285">
        <v>6.7</v>
      </c>
      <c r="AJ39" s="348" t="s">
        <v>413</v>
      </c>
      <c r="AK39" s="209">
        <v>6</v>
      </c>
      <c r="AL39" s="210">
        <v>6</v>
      </c>
      <c r="AM39" s="210"/>
      <c r="AN39" s="211">
        <f t="shared" si="194"/>
        <v>6</v>
      </c>
      <c r="AO39" s="209">
        <f t="shared" si="195"/>
        <v>6</v>
      </c>
      <c r="AP39" s="209" t="str">
        <f t="shared" si="196"/>
        <v>-</v>
      </c>
      <c r="AQ39" s="348">
        <f t="shared" si="197"/>
        <v>6</v>
      </c>
      <c r="AR39" s="209">
        <f t="shared" si="198"/>
        <v>6</v>
      </c>
      <c r="AS39" s="209">
        <v>3</v>
      </c>
      <c r="AT39" s="210">
        <v>3</v>
      </c>
      <c r="AU39" s="210">
        <v>3</v>
      </c>
      <c r="AV39" s="211" t="str">
        <f t="shared" si="199"/>
        <v>3/3</v>
      </c>
      <c r="AW39" s="209">
        <f t="shared" si="200"/>
        <v>3</v>
      </c>
      <c r="AX39" s="209">
        <f t="shared" si="201"/>
        <v>3</v>
      </c>
      <c r="AY39" s="348">
        <v>6.2</v>
      </c>
      <c r="AZ39" s="348" t="s">
        <v>277</v>
      </c>
      <c r="BA39" s="215">
        <v>6</v>
      </c>
      <c r="BB39" s="225">
        <f t="shared" si="168"/>
        <v>6.1</v>
      </c>
      <c r="BC39" s="226" t="str">
        <f t="shared" si="169"/>
        <v>TBK</v>
      </c>
      <c r="BD39" s="209">
        <v>7.3</v>
      </c>
      <c r="BE39" s="210">
        <v>4</v>
      </c>
      <c r="BF39" s="210"/>
      <c r="BG39" s="211">
        <f>IF(ISBLANK(BF39),BE39,BE39&amp;"/"&amp;BF39)</f>
        <v>4</v>
      </c>
      <c r="BH39" s="209">
        <f t="shared" si="202"/>
        <v>5.7</v>
      </c>
      <c r="BI39" s="209" t="str">
        <f t="shared" si="203"/>
        <v>-</v>
      </c>
      <c r="BJ39" s="348">
        <f>MAX(BH39:BI39)</f>
        <v>5.7</v>
      </c>
      <c r="BK39" s="209">
        <f>IF(BH39&gt;=5,BH39,IF(BI39&gt;=5,BH39&amp;"/"&amp;BI39,BH39&amp;"/"&amp;BI39))</f>
        <v>5.7</v>
      </c>
      <c r="BL39" s="209">
        <v>6.5</v>
      </c>
      <c r="BM39" s="215">
        <v>5</v>
      </c>
      <c r="BN39" s="215"/>
      <c r="BO39" s="211">
        <f t="shared" si="204"/>
        <v>5</v>
      </c>
      <c r="BP39" s="209">
        <f t="shared" si="205"/>
        <v>5.8</v>
      </c>
      <c r="BQ39" s="209" t="str">
        <f t="shared" si="206"/>
        <v>-</v>
      </c>
      <c r="BR39" s="348">
        <f>MAX(BP39:BQ39)</f>
        <v>5.8</v>
      </c>
      <c r="BS39" s="209">
        <f>IF(BP39&gt;=5,BP39,IF(BQ39&gt;=5,BP39&amp;"/"&amp;BQ39,BP39&amp;"/"&amp;BQ39))</f>
        <v>5.8</v>
      </c>
      <c r="BT39" s="209"/>
      <c r="BU39" s="209"/>
      <c r="BV39" s="348"/>
      <c r="BW39" s="209"/>
      <c r="BX39" s="209">
        <v>5</v>
      </c>
      <c r="BY39" s="210">
        <v>7</v>
      </c>
      <c r="BZ39" s="210"/>
      <c r="CA39" s="211">
        <f t="shared" si="207"/>
        <v>7</v>
      </c>
      <c r="CB39" s="209">
        <f t="shared" si="208"/>
        <v>6</v>
      </c>
      <c r="CC39" s="209" t="str">
        <f t="shared" si="209"/>
        <v>-</v>
      </c>
      <c r="CD39" s="348">
        <f>MAX(CB39:CC39)</f>
        <v>6</v>
      </c>
      <c r="CE39" s="209">
        <f>IF(CB39&gt;=5,CB39,IF(CC39&gt;=5,CB39&amp;"/"&amp;CC39,CB39&amp;"/"&amp;CC39))</f>
        <v>6</v>
      </c>
      <c r="CF39" s="209">
        <v>6.5</v>
      </c>
      <c r="CG39" s="210">
        <v>7</v>
      </c>
      <c r="CH39" s="210"/>
      <c r="CI39" s="211">
        <f t="shared" si="210"/>
        <v>7</v>
      </c>
      <c r="CJ39" s="209">
        <f t="shared" si="211"/>
        <v>6.8</v>
      </c>
      <c r="CK39" s="209" t="str">
        <f t="shared" si="212"/>
        <v>-</v>
      </c>
      <c r="CL39" s="348">
        <f t="shared" si="213"/>
        <v>6.8</v>
      </c>
      <c r="CM39" s="209">
        <f t="shared" si="214"/>
        <v>6.8</v>
      </c>
      <c r="CN39" s="209">
        <v>6</v>
      </c>
      <c r="CO39" s="210">
        <v>5</v>
      </c>
      <c r="CP39" s="210"/>
      <c r="CQ39" s="211">
        <f t="shared" si="215"/>
        <v>5</v>
      </c>
      <c r="CR39" s="209">
        <f t="shared" si="216"/>
        <v>5.5</v>
      </c>
      <c r="CS39" s="209" t="str">
        <f t="shared" si="217"/>
        <v>-</v>
      </c>
      <c r="CT39" s="348">
        <f t="shared" si="218"/>
        <v>5.5</v>
      </c>
      <c r="CU39" s="209">
        <f t="shared" si="219"/>
        <v>5.5</v>
      </c>
      <c r="CV39" s="209">
        <v>6.75</v>
      </c>
      <c r="CW39" s="210">
        <v>8</v>
      </c>
      <c r="CX39" s="210"/>
      <c r="CY39" s="211">
        <f t="shared" si="220"/>
        <v>8</v>
      </c>
      <c r="CZ39" s="209">
        <f t="shared" si="221"/>
        <v>7.4</v>
      </c>
      <c r="DA39" s="209" t="str">
        <f t="shared" si="222"/>
        <v>-</v>
      </c>
      <c r="DB39" s="348">
        <f t="shared" si="223"/>
        <v>7.4</v>
      </c>
      <c r="DC39" s="209">
        <f t="shared" si="224"/>
        <v>7.4</v>
      </c>
      <c r="DD39" s="209">
        <v>5</v>
      </c>
      <c r="DE39" s="210">
        <v>4</v>
      </c>
      <c r="DF39" s="210">
        <v>8</v>
      </c>
      <c r="DG39" s="211" t="str">
        <f t="shared" si="225"/>
        <v>4/8</v>
      </c>
      <c r="DH39" s="209">
        <f t="shared" si="226"/>
        <v>4.5</v>
      </c>
      <c r="DI39" s="209">
        <f t="shared" si="227"/>
        <v>6.5</v>
      </c>
      <c r="DJ39" s="348">
        <f>MAX(DH39:DI39)</f>
        <v>6.5</v>
      </c>
      <c r="DK39" s="209" t="str">
        <f>IF(DH39&gt;=5,DH39,IF(DI39&gt;=5,DH39&amp;"/"&amp;DI39,DH39&amp;"/"&amp;DI39))</f>
        <v>4.5/6.5</v>
      </c>
      <c r="DL39" s="209">
        <v>5.2</v>
      </c>
      <c r="DM39" s="210">
        <v>8</v>
      </c>
      <c r="DN39" s="210"/>
      <c r="DO39" s="211">
        <f t="shared" si="228"/>
        <v>8</v>
      </c>
      <c r="DP39" s="209">
        <f t="shared" si="229"/>
        <v>6.6</v>
      </c>
      <c r="DQ39" s="209" t="str">
        <f t="shared" si="230"/>
        <v>-</v>
      </c>
      <c r="DR39" s="348">
        <f t="shared" si="231"/>
        <v>6.6</v>
      </c>
      <c r="DS39" s="209">
        <f t="shared" si="232"/>
        <v>6.6</v>
      </c>
      <c r="DT39" s="215">
        <v>5</v>
      </c>
      <c r="DU39" s="215"/>
      <c r="DV39" s="311">
        <f t="shared" si="233"/>
        <v>5</v>
      </c>
      <c r="DW39" s="312">
        <f t="shared" si="234"/>
        <v>5</v>
      </c>
      <c r="DX39" s="215">
        <v>6</v>
      </c>
      <c r="DY39" s="215"/>
      <c r="DZ39" s="311">
        <f t="shared" si="235"/>
        <v>6</v>
      </c>
      <c r="EA39" s="312">
        <f t="shared" si="236"/>
        <v>6</v>
      </c>
      <c r="EB39" s="215">
        <v>7</v>
      </c>
      <c r="EC39" s="215"/>
      <c r="ED39" s="311">
        <f t="shared" si="237"/>
        <v>7</v>
      </c>
      <c r="EE39" s="312">
        <f t="shared" si="238"/>
        <v>7</v>
      </c>
      <c r="EF39" s="311">
        <f t="shared" si="239"/>
        <v>5</v>
      </c>
      <c r="EG39" s="348">
        <f t="shared" si="240"/>
        <v>6</v>
      </c>
      <c r="EH39" s="210">
        <v>8</v>
      </c>
      <c r="EI39" s="267">
        <f t="shared" si="182"/>
        <v>6.3</v>
      </c>
      <c r="EJ39" s="207" t="str">
        <f t="shared" si="183"/>
        <v>TBK</v>
      </c>
      <c r="EK39" s="267">
        <f>ROUND((BB39*$BB$3+EI39*$EI$3)/$EK$3,1)</f>
        <v>6.2</v>
      </c>
      <c r="EL39" s="204" t="str">
        <f t="shared" si="184"/>
        <v>TBK</v>
      </c>
      <c r="EM39" s="357">
        <v>5.5</v>
      </c>
      <c r="EN39" s="210">
        <v>5</v>
      </c>
      <c r="EO39" s="210"/>
      <c r="EP39" s="211">
        <f t="shared" si="241"/>
        <v>5</v>
      </c>
      <c r="EQ39" s="209">
        <f t="shared" si="242"/>
        <v>5.3</v>
      </c>
      <c r="ER39" s="209" t="str">
        <f t="shared" si="243"/>
        <v>-</v>
      </c>
      <c r="ES39" s="500">
        <f>MAX(EQ39:ER39)</f>
        <v>5.3</v>
      </c>
      <c r="ET39" s="209">
        <f>IF(EQ39&gt;=5,EQ39,IF(ER39&gt;=5,EQ39&amp;"/"&amp;ER39,EQ39&amp;"/"&amp;ER39))</f>
        <v>5.3</v>
      </c>
      <c r="EU39" s="467">
        <v>7.67</v>
      </c>
      <c r="EV39" s="210">
        <v>4</v>
      </c>
      <c r="EW39" s="210"/>
      <c r="EX39" s="211">
        <f t="shared" si="244"/>
        <v>4</v>
      </c>
      <c r="EY39" s="209">
        <f t="shared" si="245"/>
        <v>5.8</v>
      </c>
      <c r="EZ39" s="209" t="str">
        <f t="shared" si="246"/>
        <v>-</v>
      </c>
      <c r="FA39" s="501">
        <f>MAX(EY39:EZ39)</f>
        <v>5.8</v>
      </c>
      <c r="FB39" s="209">
        <f>IF(EY39&gt;=5,EY39,IF(EZ39&gt;=5,EY39&amp;"/"&amp;EZ39,EY39&amp;"/"&amp;EZ39))</f>
        <v>5.8</v>
      </c>
      <c r="FC39" s="357">
        <v>7.5</v>
      </c>
      <c r="FD39" s="210">
        <v>4</v>
      </c>
      <c r="FE39" s="210"/>
      <c r="FF39" s="211">
        <f t="shared" si="247"/>
        <v>4</v>
      </c>
      <c r="FG39" s="209">
        <f t="shared" si="248"/>
        <v>5.8</v>
      </c>
      <c r="FH39" s="209" t="str">
        <f t="shared" si="249"/>
        <v>-</v>
      </c>
      <c r="FI39" s="501">
        <f>MAX(FG39:FH39)</f>
        <v>5.8</v>
      </c>
      <c r="FJ39" s="209">
        <f aca="true" t="shared" si="278" ref="FJ39:FJ47">IF(FG39&gt;=5,FG39,IF(FH39&gt;=5,FG39&amp;"/"&amp;FH39,FG39&amp;"/"&amp;FH39))</f>
        <v>5.8</v>
      </c>
      <c r="FK39" s="357">
        <v>6.5</v>
      </c>
      <c r="FL39" s="210">
        <v>0</v>
      </c>
      <c r="FM39" s="210">
        <v>1</v>
      </c>
      <c r="FN39" s="211" t="str">
        <f>IF(ISBLANK(FM39),FL39,FL39&amp;"/"&amp;FM39)</f>
        <v>0/1</v>
      </c>
      <c r="FO39" s="209">
        <f t="shared" si="250"/>
        <v>3.3</v>
      </c>
      <c r="FP39" s="209">
        <f t="shared" si="251"/>
        <v>3.8</v>
      </c>
      <c r="FQ39" s="501">
        <v>7</v>
      </c>
      <c r="FR39" s="348" t="s">
        <v>445</v>
      </c>
      <c r="FS39" s="467">
        <v>5.67</v>
      </c>
      <c r="FT39" s="210">
        <v>3</v>
      </c>
      <c r="FU39" s="210">
        <v>3</v>
      </c>
      <c r="FV39" s="211" t="str">
        <f>IF(ISBLANK(FU39),FT39,FT39&amp;"/"&amp;FU39)</f>
        <v>3/3</v>
      </c>
      <c r="FW39" s="209">
        <f t="shared" si="252"/>
        <v>4.3</v>
      </c>
      <c r="FX39" s="209">
        <f t="shared" si="253"/>
        <v>4.3</v>
      </c>
      <c r="FY39" s="501">
        <v>6.3</v>
      </c>
      <c r="FZ39" s="348" t="s">
        <v>430</v>
      </c>
      <c r="GA39" s="357">
        <v>7</v>
      </c>
      <c r="GB39" s="210">
        <v>2</v>
      </c>
      <c r="GC39" s="210">
        <v>2</v>
      </c>
      <c r="GD39" s="211" t="str">
        <f t="shared" si="180"/>
        <v>2/2</v>
      </c>
      <c r="GE39" s="209">
        <f t="shared" si="254"/>
        <v>4.5</v>
      </c>
      <c r="GF39" s="209">
        <f t="shared" si="255"/>
        <v>4.5</v>
      </c>
      <c r="GG39" s="501">
        <v>5.8</v>
      </c>
      <c r="GH39" s="348" t="s">
        <v>490</v>
      </c>
      <c r="GI39" s="439">
        <v>7</v>
      </c>
      <c r="GJ39" s="439">
        <v>5</v>
      </c>
      <c r="GK39" s="440">
        <v>7.2</v>
      </c>
      <c r="GL39" s="446">
        <f t="shared" si="256"/>
        <v>6.2</v>
      </c>
      <c r="GM39" s="502" t="str">
        <f t="shared" si="170"/>
        <v>TBK</v>
      </c>
      <c r="GN39" s="357">
        <v>6.5</v>
      </c>
      <c r="GO39" s="210">
        <v>0</v>
      </c>
      <c r="GP39" s="210">
        <v>3</v>
      </c>
      <c r="GQ39" s="211" t="str">
        <f t="shared" si="257"/>
        <v>0/3</v>
      </c>
      <c r="GR39" s="209">
        <f t="shared" si="258"/>
        <v>3.3</v>
      </c>
      <c r="GS39" s="209">
        <f t="shared" si="259"/>
        <v>4.8</v>
      </c>
      <c r="GT39" s="501">
        <f>MAX(GR39:GS39)</f>
        <v>4.8</v>
      </c>
      <c r="GU39" s="225" t="str">
        <f t="shared" si="260"/>
        <v>3.3/4.8</v>
      </c>
      <c r="GV39" s="357">
        <v>2.5</v>
      </c>
      <c r="GW39" s="210">
        <v>5</v>
      </c>
      <c r="GX39" s="210">
        <v>6</v>
      </c>
      <c r="GY39" s="211" t="str">
        <f>IF(ISBLANK(GX39),GW39,GW39&amp;"/"&amp;GX39)</f>
        <v>5/6</v>
      </c>
      <c r="GZ39" s="209">
        <f t="shared" si="261"/>
        <v>3.8</v>
      </c>
      <c r="HA39" s="209">
        <f t="shared" si="262"/>
        <v>4.3</v>
      </c>
      <c r="HB39" s="501">
        <v>6.5</v>
      </c>
      <c r="HC39" s="348" t="s">
        <v>461</v>
      </c>
      <c r="HD39" s="357">
        <v>6.5</v>
      </c>
      <c r="HE39" s="210">
        <v>4</v>
      </c>
      <c r="HF39" s="210"/>
      <c r="HG39" s="211">
        <f t="shared" si="263"/>
        <v>4</v>
      </c>
      <c r="HH39" s="209">
        <f t="shared" si="264"/>
        <v>5.3</v>
      </c>
      <c r="HI39" s="209" t="str">
        <f t="shared" si="265"/>
        <v>-</v>
      </c>
      <c r="HJ39" s="501">
        <f>MAX(HH39:HI39)</f>
        <v>5.3</v>
      </c>
      <c r="HK39" s="209">
        <f t="shared" si="266"/>
        <v>5.3</v>
      </c>
      <c r="HL39" s="357">
        <v>7</v>
      </c>
      <c r="HM39" s="210">
        <v>6</v>
      </c>
      <c r="HN39" s="210"/>
      <c r="HO39" s="211">
        <f t="shared" si="267"/>
        <v>6</v>
      </c>
      <c r="HP39" s="209">
        <f t="shared" si="268"/>
        <v>6.5</v>
      </c>
      <c r="HQ39" s="209" t="str">
        <f t="shared" si="269"/>
        <v>-</v>
      </c>
      <c r="HR39" s="501">
        <f>MAX(HP39:HQ39)</f>
        <v>6.5</v>
      </c>
      <c r="HS39" s="209">
        <f t="shared" si="270"/>
        <v>6.5</v>
      </c>
      <c r="HT39" s="357">
        <v>6</v>
      </c>
      <c r="HU39" s="210">
        <v>3</v>
      </c>
      <c r="HV39" s="210">
        <v>5</v>
      </c>
      <c r="HW39" s="211" t="str">
        <f t="shared" si="271"/>
        <v>3/5</v>
      </c>
      <c r="HX39" s="209">
        <f t="shared" si="272"/>
        <v>4.5</v>
      </c>
      <c r="HY39" s="209">
        <f t="shared" si="273"/>
        <v>5.5</v>
      </c>
      <c r="HZ39" s="501">
        <f>MAX(HX39:HY39)</f>
        <v>5.5</v>
      </c>
      <c r="IA39" s="209" t="str">
        <f t="shared" si="274"/>
        <v>4.5/5.5</v>
      </c>
      <c r="IB39" s="493">
        <v>6</v>
      </c>
      <c r="IC39" s="439">
        <v>7</v>
      </c>
      <c r="ID39" s="439">
        <v>7</v>
      </c>
      <c r="IE39" s="510">
        <v>7.2</v>
      </c>
      <c r="IF39" s="444">
        <f t="shared" si="275"/>
        <v>6.3</v>
      </c>
      <c r="IG39" s="445" t="str">
        <f t="shared" si="171"/>
        <v>TBK</v>
      </c>
      <c r="IH39" s="446">
        <f t="shared" si="276"/>
        <v>6.2</v>
      </c>
      <c r="II39" s="442" t="str">
        <f t="shared" si="172"/>
        <v>TBK</v>
      </c>
      <c r="IJ39" s="267">
        <f t="shared" si="173"/>
        <v>6.2</v>
      </c>
      <c r="IK39" s="506" t="str">
        <f t="shared" si="174"/>
        <v>TBK</v>
      </c>
      <c r="IL39" s="439"/>
      <c r="IM39" s="439"/>
      <c r="IN39" s="439"/>
      <c r="IO39" s="440">
        <f>ROUND(SUM(IL39:IN39)/3,1)</f>
        <v>0</v>
      </c>
      <c r="IP39" s="267">
        <f t="shared" si="277"/>
        <v>3.1</v>
      </c>
      <c r="IQ39" s="442" t="str">
        <f t="shared" si="175"/>
        <v>Kém</v>
      </c>
      <c r="IR39" s="442"/>
    </row>
    <row r="40" spans="1:252" s="16" customFormat="1" ht="21.75" customHeight="1" hidden="1">
      <c r="A40" s="277">
        <f t="shared" si="181"/>
        <v>8</v>
      </c>
      <c r="B40" s="135" t="s">
        <v>107</v>
      </c>
      <c r="C40" s="136" t="s">
        <v>245</v>
      </c>
      <c r="D40" s="137" t="s">
        <v>108</v>
      </c>
      <c r="E40" s="171">
        <v>6.6</v>
      </c>
      <c r="F40" s="168">
        <v>2</v>
      </c>
      <c r="G40" s="168">
        <v>4</v>
      </c>
      <c r="H40" s="169" t="str">
        <f t="shared" si="185"/>
        <v>2/4</v>
      </c>
      <c r="I40" s="171">
        <f t="shared" si="186"/>
        <v>4.3</v>
      </c>
      <c r="J40" s="171">
        <f t="shared" si="187"/>
        <v>5.3</v>
      </c>
      <c r="K40" s="372">
        <f>MAX(I40:J40)</f>
        <v>5.3</v>
      </c>
      <c r="L40" s="209" t="str">
        <f>IF(I40&gt;=5,I40,IF(J40&gt;=5,I40&amp;"/"&amp;J40,I40&amp;"/"&amp;J40))</f>
        <v>4.3/5.3</v>
      </c>
      <c r="M40" s="209">
        <v>4</v>
      </c>
      <c r="N40" s="210">
        <v>5</v>
      </c>
      <c r="O40" s="210">
        <v>0</v>
      </c>
      <c r="P40" s="211" t="str">
        <f t="shared" si="188"/>
        <v>5/0</v>
      </c>
      <c r="Q40" s="209">
        <f t="shared" si="189"/>
        <v>4.5</v>
      </c>
      <c r="R40" s="209">
        <f t="shared" si="190"/>
        <v>2</v>
      </c>
      <c r="S40" s="348">
        <v>7</v>
      </c>
      <c r="T40" s="348" t="s">
        <v>289</v>
      </c>
      <c r="U40" s="209">
        <v>2.3</v>
      </c>
      <c r="V40" s="210">
        <v>2</v>
      </c>
      <c r="W40" s="210">
        <v>3</v>
      </c>
      <c r="X40" s="211" t="str">
        <f t="shared" si="191"/>
        <v>2/3</v>
      </c>
      <c r="Y40" s="209">
        <f t="shared" si="192"/>
        <v>2.2</v>
      </c>
      <c r="Z40" s="209">
        <f t="shared" si="193"/>
        <v>2.7</v>
      </c>
      <c r="AA40" s="348">
        <v>9</v>
      </c>
      <c r="AB40" s="348" t="s">
        <v>310</v>
      </c>
      <c r="AC40" s="209">
        <v>5.7</v>
      </c>
      <c r="AD40" s="210">
        <v>7</v>
      </c>
      <c r="AE40" s="210"/>
      <c r="AF40" s="211">
        <f>IF(ISBLANK(AE40),AD40,AD40&amp;"/"&amp;AE40)</f>
        <v>7</v>
      </c>
      <c r="AG40" s="209">
        <f>ROUND((AC40+AD40)/2,1)</f>
        <v>6.4</v>
      </c>
      <c r="AH40" s="209" t="str">
        <f>IF(ISNUMBER(AE40),ROUND((AC40+AE40)/2,1),"-")</f>
        <v>-</v>
      </c>
      <c r="AI40" s="348">
        <f>MAX(AG40:AH40)</f>
        <v>6.4</v>
      </c>
      <c r="AJ40" s="209">
        <f>IF(AG40&gt;=5,AG40,IF(AH40&gt;=5,AG40&amp;"/"&amp;AH40,AG40&amp;"/"&amp;AH40))</f>
        <v>6.4</v>
      </c>
      <c r="AK40" s="209">
        <v>4</v>
      </c>
      <c r="AL40" s="210">
        <v>9</v>
      </c>
      <c r="AM40" s="210"/>
      <c r="AN40" s="211">
        <f t="shared" si="194"/>
        <v>9</v>
      </c>
      <c r="AO40" s="209">
        <f t="shared" si="195"/>
        <v>6.5</v>
      </c>
      <c r="AP40" s="209" t="str">
        <f t="shared" si="196"/>
        <v>-</v>
      </c>
      <c r="AQ40" s="348">
        <f t="shared" si="197"/>
        <v>6.5</v>
      </c>
      <c r="AR40" s="209">
        <f t="shared" si="198"/>
        <v>6.5</v>
      </c>
      <c r="AS40" s="209">
        <v>6</v>
      </c>
      <c r="AT40" s="210">
        <v>4</v>
      </c>
      <c r="AU40" s="210"/>
      <c r="AV40" s="211">
        <f t="shared" si="199"/>
        <v>4</v>
      </c>
      <c r="AW40" s="209">
        <f t="shared" si="200"/>
        <v>5</v>
      </c>
      <c r="AX40" s="209" t="str">
        <f t="shared" si="201"/>
        <v>-</v>
      </c>
      <c r="AY40" s="348">
        <f>MAX(AW40:AX40)</f>
        <v>5</v>
      </c>
      <c r="AZ40" s="209">
        <f>IF(AW40&gt;=5,AW40,IF(AX40&gt;=5,AW40&amp;"/"&amp;AX40,AW40&amp;"/"&amp;AX40))</f>
        <v>5</v>
      </c>
      <c r="BA40" s="215">
        <v>6</v>
      </c>
      <c r="BB40" s="225">
        <f t="shared" si="168"/>
        <v>6.4</v>
      </c>
      <c r="BC40" s="226" t="str">
        <f t="shared" si="169"/>
        <v>TBK</v>
      </c>
      <c r="BD40" s="209">
        <v>7</v>
      </c>
      <c r="BE40" s="210">
        <v>4</v>
      </c>
      <c r="BF40" s="210"/>
      <c r="BG40" s="211">
        <f>IF(ISBLANK(BF40),BE40,BE40&amp;"/"&amp;BF40)</f>
        <v>4</v>
      </c>
      <c r="BH40" s="209">
        <f t="shared" si="202"/>
        <v>5.5</v>
      </c>
      <c r="BI40" s="209" t="str">
        <f t="shared" si="203"/>
        <v>-</v>
      </c>
      <c r="BJ40" s="348">
        <f>MAX(BH40:BI40)</f>
        <v>5.5</v>
      </c>
      <c r="BK40" s="209">
        <f>IF(BH40&gt;=5,BH40,IF(BI40&gt;=5,BH40&amp;"/"&amp;BI40,BH40&amp;"/"&amp;BI40))</f>
        <v>5.5</v>
      </c>
      <c r="BL40" s="209">
        <v>8</v>
      </c>
      <c r="BM40" s="215">
        <v>4</v>
      </c>
      <c r="BN40" s="215"/>
      <c r="BO40" s="211">
        <f t="shared" si="204"/>
        <v>4</v>
      </c>
      <c r="BP40" s="209">
        <f t="shared" si="205"/>
        <v>6</v>
      </c>
      <c r="BQ40" s="209" t="str">
        <f t="shared" si="206"/>
        <v>-</v>
      </c>
      <c r="BR40" s="348">
        <f>MAX(BP40:BQ40)</f>
        <v>6</v>
      </c>
      <c r="BS40" s="209">
        <f>IF(BP40&gt;=5,BP40,IF(BQ40&gt;=5,BP40&amp;"/"&amp;BQ40,BP40&amp;"/"&amp;BQ40))</f>
        <v>6</v>
      </c>
      <c r="BT40" s="209"/>
      <c r="BU40" s="209"/>
      <c r="BV40" s="348"/>
      <c r="BW40" s="209"/>
      <c r="BX40" s="209">
        <v>6</v>
      </c>
      <c r="BY40" s="210">
        <v>9</v>
      </c>
      <c r="BZ40" s="210"/>
      <c r="CA40" s="211">
        <f t="shared" si="207"/>
        <v>9</v>
      </c>
      <c r="CB40" s="209">
        <f t="shared" si="208"/>
        <v>7.5</v>
      </c>
      <c r="CC40" s="209" t="str">
        <f t="shared" si="209"/>
        <v>-</v>
      </c>
      <c r="CD40" s="348">
        <f>MAX(CB40:CC40)</f>
        <v>7.5</v>
      </c>
      <c r="CE40" s="209">
        <f>IF(CB40&gt;=5,CB40,IF(CC40&gt;=5,CB40&amp;"/"&amp;CC40,CB40&amp;"/"&amp;CC40))</f>
        <v>7.5</v>
      </c>
      <c r="CF40" s="209">
        <v>6.5</v>
      </c>
      <c r="CG40" s="210">
        <v>5</v>
      </c>
      <c r="CH40" s="210"/>
      <c r="CI40" s="211">
        <f t="shared" si="210"/>
        <v>5</v>
      </c>
      <c r="CJ40" s="209">
        <f t="shared" si="211"/>
        <v>5.8</v>
      </c>
      <c r="CK40" s="209" t="str">
        <f t="shared" si="212"/>
        <v>-</v>
      </c>
      <c r="CL40" s="348">
        <f t="shared" si="213"/>
        <v>5.8</v>
      </c>
      <c r="CM40" s="209">
        <f t="shared" si="214"/>
        <v>5.8</v>
      </c>
      <c r="CN40" s="209">
        <v>6.6</v>
      </c>
      <c r="CO40" s="210">
        <v>5</v>
      </c>
      <c r="CP40" s="210"/>
      <c r="CQ40" s="211">
        <f t="shared" si="215"/>
        <v>5</v>
      </c>
      <c r="CR40" s="209">
        <f t="shared" si="216"/>
        <v>5.8</v>
      </c>
      <c r="CS40" s="209" t="str">
        <f t="shared" si="217"/>
        <v>-</v>
      </c>
      <c r="CT40" s="348">
        <f t="shared" si="218"/>
        <v>5.8</v>
      </c>
      <c r="CU40" s="209">
        <f t="shared" si="219"/>
        <v>5.8</v>
      </c>
      <c r="CV40" s="209">
        <v>6</v>
      </c>
      <c r="CW40" s="210">
        <v>6</v>
      </c>
      <c r="CX40" s="210"/>
      <c r="CY40" s="211">
        <f t="shared" si="220"/>
        <v>6</v>
      </c>
      <c r="CZ40" s="209">
        <f t="shared" si="221"/>
        <v>6</v>
      </c>
      <c r="DA40" s="209" t="str">
        <f t="shared" si="222"/>
        <v>-</v>
      </c>
      <c r="DB40" s="348">
        <f t="shared" si="223"/>
        <v>6</v>
      </c>
      <c r="DC40" s="209">
        <f t="shared" si="224"/>
        <v>6</v>
      </c>
      <c r="DD40" s="209">
        <v>6</v>
      </c>
      <c r="DE40" s="210">
        <v>7</v>
      </c>
      <c r="DF40" s="210"/>
      <c r="DG40" s="211">
        <f t="shared" si="225"/>
        <v>7</v>
      </c>
      <c r="DH40" s="209">
        <f t="shared" si="226"/>
        <v>6.5</v>
      </c>
      <c r="DI40" s="209" t="str">
        <f t="shared" si="227"/>
        <v>-</v>
      </c>
      <c r="DJ40" s="348">
        <f>MAX(DH40:DI40)</f>
        <v>6.5</v>
      </c>
      <c r="DK40" s="209">
        <f>IF(DH40&gt;=5,DH40,IF(DI40&gt;=5,DH40&amp;"/"&amp;DI40,DH40&amp;"/"&amp;DI40))</f>
        <v>6.5</v>
      </c>
      <c r="DL40" s="209">
        <v>8.6</v>
      </c>
      <c r="DM40" s="210">
        <v>10</v>
      </c>
      <c r="DN40" s="210"/>
      <c r="DO40" s="211">
        <f t="shared" si="228"/>
        <v>10</v>
      </c>
      <c r="DP40" s="209">
        <f t="shared" si="229"/>
        <v>9.3</v>
      </c>
      <c r="DQ40" s="209" t="str">
        <f t="shared" si="230"/>
        <v>-</v>
      </c>
      <c r="DR40" s="348">
        <f t="shared" si="231"/>
        <v>9.3</v>
      </c>
      <c r="DS40" s="209">
        <f t="shared" si="232"/>
        <v>9.3</v>
      </c>
      <c r="DT40" s="214">
        <v>6</v>
      </c>
      <c r="DU40" s="214"/>
      <c r="DV40" s="311">
        <f t="shared" si="233"/>
        <v>6</v>
      </c>
      <c r="DW40" s="312">
        <f t="shared" si="234"/>
        <v>6</v>
      </c>
      <c r="DX40" s="214">
        <v>0</v>
      </c>
      <c r="DY40" s="214">
        <v>7</v>
      </c>
      <c r="DZ40" s="311">
        <f t="shared" si="235"/>
        <v>7</v>
      </c>
      <c r="EA40" s="312" t="str">
        <f t="shared" si="236"/>
        <v>0/7</v>
      </c>
      <c r="EB40" s="214">
        <v>8</v>
      </c>
      <c r="EC40" s="214"/>
      <c r="ED40" s="311">
        <f t="shared" si="237"/>
        <v>8</v>
      </c>
      <c r="EE40" s="312">
        <f t="shared" si="238"/>
        <v>8</v>
      </c>
      <c r="EF40" s="311">
        <f t="shared" si="239"/>
        <v>6</v>
      </c>
      <c r="EG40" s="348">
        <f t="shared" si="240"/>
        <v>7</v>
      </c>
      <c r="EH40" s="210">
        <v>6</v>
      </c>
      <c r="EI40" s="267">
        <f t="shared" si="182"/>
        <v>6.4</v>
      </c>
      <c r="EJ40" s="207" t="str">
        <f t="shared" si="183"/>
        <v>TBK</v>
      </c>
      <c r="EK40" s="267">
        <f>ROUND((BB40*$BB$3+EI40*$EI$3)/$EK$3,1)</f>
        <v>6.4</v>
      </c>
      <c r="EL40" s="204" t="str">
        <f t="shared" si="184"/>
        <v>TBK</v>
      </c>
      <c r="EM40" s="357">
        <v>5</v>
      </c>
      <c r="EN40" s="210">
        <v>5</v>
      </c>
      <c r="EO40" s="210"/>
      <c r="EP40" s="211">
        <f t="shared" si="241"/>
        <v>5</v>
      </c>
      <c r="EQ40" s="209">
        <f t="shared" si="242"/>
        <v>5</v>
      </c>
      <c r="ER40" s="209" t="str">
        <f t="shared" si="243"/>
        <v>-</v>
      </c>
      <c r="ES40" s="500">
        <f>MAX(EQ40:ER40)</f>
        <v>5</v>
      </c>
      <c r="ET40" s="209">
        <f>IF(EQ40&gt;=5,EQ40,IF(ER40&gt;=5,EQ40&amp;"/"&amp;ER40,EQ40&amp;"/"&amp;ER40))</f>
        <v>5</v>
      </c>
      <c r="EU40" s="467">
        <v>7.67</v>
      </c>
      <c r="EV40" s="210">
        <v>6</v>
      </c>
      <c r="EW40" s="210"/>
      <c r="EX40" s="211">
        <f t="shared" si="244"/>
        <v>6</v>
      </c>
      <c r="EY40" s="209">
        <f t="shared" si="245"/>
        <v>6.8</v>
      </c>
      <c r="EZ40" s="209" t="str">
        <f t="shared" si="246"/>
        <v>-</v>
      </c>
      <c r="FA40" s="501">
        <f>MAX(EY40:EZ40)</f>
        <v>6.8</v>
      </c>
      <c r="FB40" s="209">
        <f>IF(EY40&gt;=5,EY40,IF(EZ40&gt;=5,EY40&amp;"/"&amp;EZ40,EY40&amp;"/"&amp;EZ40))</f>
        <v>6.8</v>
      </c>
      <c r="FC40" s="357">
        <v>7.5</v>
      </c>
      <c r="FD40" s="210">
        <v>6</v>
      </c>
      <c r="FE40" s="210"/>
      <c r="FF40" s="211">
        <f t="shared" si="247"/>
        <v>6</v>
      </c>
      <c r="FG40" s="209">
        <f t="shared" si="248"/>
        <v>6.8</v>
      </c>
      <c r="FH40" s="209" t="str">
        <f t="shared" si="249"/>
        <v>-</v>
      </c>
      <c r="FI40" s="501">
        <f>MAX(FG40:FH40)</f>
        <v>6.8</v>
      </c>
      <c r="FJ40" s="209">
        <f t="shared" si="278"/>
        <v>6.8</v>
      </c>
      <c r="FK40" s="357">
        <v>7.5</v>
      </c>
      <c r="FL40" s="210">
        <v>2</v>
      </c>
      <c r="FM40" s="210">
        <v>1</v>
      </c>
      <c r="FN40" s="211" t="str">
        <f>IF(ISBLANK(FM40),FL40,FL40&amp;"/"&amp;FM40)</f>
        <v>2/1</v>
      </c>
      <c r="FO40" s="209">
        <f t="shared" si="250"/>
        <v>4.8</v>
      </c>
      <c r="FP40" s="209">
        <f t="shared" si="251"/>
        <v>4.3</v>
      </c>
      <c r="FQ40" s="501">
        <v>7.5</v>
      </c>
      <c r="FR40" s="348" t="s">
        <v>446</v>
      </c>
      <c r="FS40" s="467">
        <v>4.33</v>
      </c>
      <c r="FT40" s="210">
        <v>2</v>
      </c>
      <c r="FU40" s="210">
        <v>0</v>
      </c>
      <c r="FV40" s="211" t="str">
        <f>IF(ISBLANK(FU40),FT40,FT40&amp;"/"&amp;FU40)</f>
        <v>2/0</v>
      </c>
      <c r="FW40" s="209">
        <f t="shared" si="252"/>
        <v>3.2</v>
      </c>
      <c r="FX40" s="209">
        <f t="shared" si="253"/>
        <v>2.2</v>
      </c>
      <c r="FY40" s="501">
        <v>7.8</v>
      </c>
      <c r="FZ40" s="348" t="s">
        <v>436</v>
      </c>
      <c r="GA40" s="357">
        <v>6</v>
      </c>
      <c r="GB40" s="210">
        <v>1</v>
      </c>
      <c r="GC40" s="210">
        <v>5</v>
      </c>
      <c r="GD40" s="211" t="str">
        <f t="shared" si="180"/>
        <v>1/5</v>
      </c>
      <c r="GE40" s="209">
        <f t="shared" si="254"/>
        <v>3.5</v>
      </c>
      <c r="GF40" s="209">
        <f t="shared" si="255"/>
        <v>5.5</v>
      </c>
      <c r="GG40" s="501">
        <f>MAX(GE40:GF40)</f>
        <v>5.5</v>
      </c>
      <c r="GH40" s="209" t="str">
        <f>IF(GE40&gt;=5,GE40,IF(GF40&gt;=5,GE40&amp;"/"&amp;GF40,GE40&amp;"/"&amp;GF40))</f>
        <v>3.5/5.5</v>
      </c>
      <c r="GI40" s="439">
        <v>5</v>
      </c>
      <c r="GJ40" s="439">
        <v>7</v>
      </c>
      <c r="GK40" s="440">
        <v>6.2</v>
      </c>
      <c r="GL40" s="446">
        <f t="shared" si="256"/>
        <v>6.5</v>
      </c>
      <c r="GM40" s="502" t="str">
        <f t="shared" si="170"/>
        <v>TBK</v>
      </c>
      <c r="GN40" s="357">
        <v>5.5</v>
      </c>
      <c r="GO40" s="210">
        <v>1</v>
      </c>
      <c r="GP40" s="210">
        <v>3</v>
      </c>
      <c r="GQ40" s="211" t="str">
        <f t="shared" si="257"/>
        <v>1/3</v>
      </c>
      <c r="GR40" s="209">
        <f t="shared" si="258"/>
        <v>3.3</v>
      </c>
      <c r="GS40" s="209">
        <f t="shared" si="259"/>
        <v>4.3</v>
      </c>
      <c r="GT40" s="501">
        <f>MAX(GR40:GS40)</f>
        <v>4.3</v>
      </c>
      <c r="GU40" s="225" t="str">
        <f t="shared" si="260"/>
        <v>3.3/4.3</v>
      </c>
      <c r="GV40" s="357">
        <v>2</v>
      </c>
      <c r="GW40" s="210">
        <v>4</v>
      </c>
      <c r="GX40" s="210">
        <v>5</v>
      </c>
      <c r="GY40" s="211" t="str">
        <f>IF(ISBLANK(GX40),GW40,GW40&amp;"/"&amp;GX40)</f>
        <v>4/5</v>
      </c>
      <c r="GZ40" s="209">
        <f t="shared" si="261"/>
        <v>3</v>
      </c>
      <c r="HA40" s="209">
        <f t="shared" si="262"/>
        <v>3.5</v>
      </c>
      <c r="HB40" s="501">
        <f>MAX(GZ40:HA40)</f>
        <v>3.5</v>
      </c>
      <c r="HC40" s="225" t="str">
        <f aca="true" t="shared" si="279" ref="HC40:HC49">IF(GZ40&gt;=5,GZ40,IF(HA40&gt;=5,GZ40&amp;"/"&amp;HA40,GZ40&amp;"/"&amp;HA40))</f>
        <v>3/3.5</v>
      </c>
      <c r="HD40" s="357">
        <v>6</v>
      </c>
      <c r="HE40" s="210">
        <v>5</v>
      </c>
      <c r="HF40" s="210"/>
      <c r="HG40" s="211">
        <f t="shared" si="263"/>
        <v>5</v>
      </c>
      <c r="HH40" s="209">
        <f t="shared" si="264"/>
        <v>5.5</v>
      </c>
      <c r="HI40" s="209" t="str">
        <f t="shared" si="265"/>
        <v>-</v>
      </c>
      <c r="HJ40" s="501">
        <f>MAX(HH40:HI40)</f>
        <v>5.5</v>
      </c>
      <c r="HK40" s="209">
        <f t="shared" si="266"/>
        <v>5.5</v>
      </c>
      <c r="HL40" s="357">
        <v>6</v>
      </c>
      <c r="HM40" s="210">
        <v>6</v>
      </c>
      <c r="HN40" s="210"/>
      <c r="HO40" s="211">
        <f t="shared" si="267"/>
        <v>6</v>
      </c>
      <c r="HP40" s="209">
        <f t="shared" si="268"/>
        <v>6</v>
      </c>
      <c r="HQ40" s="209" t="str">
        <f t="shared" si="269"/>
        <v>-</v>
      </c>
      <c r="HR40" s="501">
        <f>MAX(HP40:HQ40)</f>
        <v>6</v>
      </c>
      <c r="HS40" s="209">
        <f t="shared" si="270"/>
        <v>6</v>
      </c>
      <c r="HT40" s="357">
        <v>6</v>
      </c>
      <c r="HU40" s="210">
        <v>4</v>
      </c>
      <c r="HV40" s="210"/>
      <c r="HW40" s="211">
        <f t="shared" si="271"/>
        <v>4</v>
      </c>
      <c r="HX40" s="209">
        <f t="shared" si="272"/>
        <v>5</v>
      </c>
      <c r="HY40" s="209" t="str">
        <f t="shared" si="273"/>
        <v>-</v>
      </c>
      <c r="HZ40" s="501">
        <f>MAX(HX40:HY40)</f>
        <v>5</v>
      </c>
      <c r="IA40" s="209">
        <f t="shared" si="274"/>
        <v>5</v>
      </c>
      <c r="IB40" s="493">
        <v>6</v>
      </c>
      <c r="IC40" s="439">
        <v>6</v>
      </c>
      <c r="ID40" s="439">
        <v>8</v>
      </c>
      <c r="IE40" s="510">
        <v>6.8</v>
      </c>
      <c r="IF40" s="444">
        <f t="shared" si="275"/>
        <v>5.7</v>
      </c>
      <c r="IG40" s="445" t="str">
        <f t="shared" si="171"/>
        <v>TB</v>
      </c>
      <c r="IH40" s="446">
        <f t="shared" si="276"/>
        <v>6.1</v>
      </c>
      <c r="II40" s="442" t="str">
        <f t="shared" si="172"/>
        <v>TBK</v>
      </c>
      <c r="IJ40" s="267">
        <f t="shared" si="173"/>
        <v>6.3</v>
      </c>
      <c r="IK40" s="506" t="str">
        <f t="shared" si="174"/>
        <v>TBK</v>
      </c>
      <c r="IL40" s="439"/>
      <c r="IM40" s="439"/>
      <c r="IN40" s="439"/>
      <c r="IO40" s="440">
        <f>ROUND(SUM(IL40:IN40)/3,1)</f>
        <v>0</v>
      </c>
      <c r="IP40" s="267">
        <f t="shared" si="277"/>
        <v>3.2</v>
      </c>
      <c r="IQ40" s="442" t="str">
        <f t="shared" si="175"/>
        <v>Kém</v>
      </c>
      <c r="IR40" s="442"/>
    </row>
    <row r="41" spans="1:252" s="16" customFormat="1" ht="21.75" customHeight="1" hidden="1">
      <c r="A41" s="277">
        <f t="shared" si="181"/>
        <v>9</v>
      </c>
      <c r="B41" s="135" t="s">
        <v>109</v>
      </c>
      <c r="C41" s="136" t="s">
        <v>79</v>
      </c>
      <c r="D41" s="137" t="s">
        <v>110</v>
      </c>
      <c r="E41" s="171">
        <v>5</v>
      </c>
      <c r="F41" s="168">
        <v>0</v>
      </c>
      <c r="G41" s="168">
        <v>1</v>
      </c>
      <c r="H41" s="169" t="str">
        <f t="shared" si="185"/>
        <v>0/1</v>
      </c>
      <c r="I41" s="171">
        <f t="shared" si="186"/>
        <v>2.5</v>
      </c>
      <c r="J41" s="171">
        <f t="shared" si="187"/>
        <v>3</v>
      </c>
      <c r="K41" s="372">
        <v>6.5</v>
      </c>
      <c r="L41" s="348" t="s">
        <v>318</v>
      </c>
      <c r="M41" s="209">
        <v>6</v>
      </c>
      <c r="N41" s="210">
        <v>8</v>
      </c>
      <c r="O41" s="210"/>
      <c r="P41" s="211">
        <f t="shared" si="188"/>
        <v>8</v>
      </c>
      <c r="Q41" s="209">
        <f t="shared" si="189"/>
        <v>7</v>
      </c>
      <c r="R41" s="209" t="str">
        <f t="shared" si="190"/>
        <v>-</v>
      </c>
      <c r="S41" s="348">
        <f>MAX(Q41:R41)</f>
        <v>7</v>
      </c>
      <c r="T41" s="209">
        <f>IF(Q41&gt;=5,Q41,IF(R41&gt;=5,Q41&amp;"/"&amp;R41,Q41&amp;"/"&amp;R41))</f>
        <v>7</v>
      </c>
      <c r="U41" s="209">
        <v>2.7</v>
      </c>
      <c r="V41" s="210">
        <v>3</v>
      </c>
      <c r="W41" s="210">
        <v>0</v>
      </c>
      <c r="X41" s="211" t="str">
        <f t="shared" si="191"/>
        <v>3/0</v>
      </c>
      <c r="Y41" s="209">
        <f t="shared" si="192"/>
        <v>2.9</v>
      </c>
      <c r="Z41" s="209">
        <f t="shared" si="193"/>
        <v>1.4</v>
      </c>
      <c r="AA41" s="348">
        <v>3.5</v>
      </c>
      <c r="AB41" s="374" t="s">
        <v>311</v>
      </c>
      <c r="AC41" s="209">
        <v>6</v>
      </c>
      <c r="AD41" s="210">
        <v>5</v>
      </c>
      <c r="AE41" s="210"/>
      <c r="AF41" s="211">
        <f>IF(ISBLANK(AE41),AD41,AD41&amp;"/"&amp;AE41)</f>
        <v>5</v>
      </c>
      <c r="AG41" s="209">
        <f>ROUND((AC41+AD41)/2,1)</f>
        <v>5.5</v>
      </c>
      <c r="AH41" s="209" t="str">
        <f>IF(ISNUMBER(AE41),ROUND((AC41+AE41)/2,1),"-")</f>
        <v>-</v>
      </c>
      <c r="AI41" s="348">
        <f>MAX(AG41:AH41)</f>
        <v>5.5</v>
      </c>
      <c r="AJ41" s="209">
        <f>IF(AG41&gt;=5,AG41,IF(AH41&gt;=5,AG41&amp;"/"&amp;AH41,AG41&amp;"/"&amp;AH41))</f>
        <v>5.5</v>
      </c>
      <c r="AK41" s="209">
        <v>5</v>
      </c>
      <c r="AL41" s="210">
        <v>6</v>
      </c>
      <c r="AM41" s="210"/>
      <c r="AN41" s="211">
        <f t="shared" si="194"/>
        <v>6</v>
      </c>
      <c r="AO41" s="209">
        <f t="shared" si="195"/>
        <v>5.5</v>
      </c>
      <c r="AP41" s="209" t="str">
        <f t="shared" si="196"/>
        <v>-</v>
      </c>
      <c r="AQ41" s="348">
        <f t="shared" si="197"/>
        <v>5.5</v>
      </c>
      <c r="AR41" s="209">
        <f t="shared" si="198"/>
        <v>5.5</v>
      </c>
      <c r="AS41" s="209">
        <v>2.3</v>
      </c>
      <c r="AT41" s="210">
        <v>1</v>
      </c>
      <c r="AU41" s="210">
        <v>0</v>
      </c>
      <c r="AV41" s="211" t="str">
        <f t="shared" si="199"/>
        <v>1/0</v>
      </c>
      <c r="AW41" s="209">
        <f t="shared" si="200"/>
        <v>1.7</v>
      </c>
      <c r="AX41" s="209">
        <f t="shared" si="201"/>
        <v>1.2</v>
      </c>
      <c r="AY41" s="348">
        <v>7.5</v>
      </c>
      <c r="AZ41" s="348" t="s">
        <v>305</v>
      </c>
      <c r="BA41" s="375">
        <v>4</v>
      </c>
      <c r="BB41" s="225">
        <f t="shared" si="168"/>
        <v>5.8</v>
      </c>
      <c r="BC41" s="226" t="str">
        <f t="shared" si="169"/>
        <v>TB</v>
      </c>
      <c r="BD41" s="209">
        <v>7</v>
      </c>
      <c r="BE41" s="210">
        <v>3</v>
      </c>
      <c r="BF41" s="210"/>
      <c r="BG41" s="211">
        <f>IF(ISBLANK(BF41),BE41,BE41&amp;"/"&amp;BF41)</f>
        <v>3</v>
      </c>
      <c r="BH41" s="209">
        <f t="shared" si="202"/>
        <v>5</v>
      </c>
      <c r="BI41" s="209" t="str">
        <f t="shared" si="203"/>
        <v>-</v>
      </c>
      <c r="BJ41" s="348">
        <f>MAX(BH41:BI41)</f>
        <v>5</v>
      </c>
      <c r="BK41" s="209">
        <f>IF(BH41&gt;=5,BH41,IF(BI41&gt;=5,BH41&amp;"/"&amp;BI41,BH41&amp;"/"&amp;BI41))</f>
        <v>5</v>
      </c>
      <c r="BL41" s="209">
        <v>4</v>
      </c>
      <c r="BM41" s="215">
        <v>5</v>
      </c>
      <c r="BN41" s="215">
        <v>4</v>
      </c>
      <c r="BO41" s="211" t="str">
        <f t="shared" si="204"/>
        <v>5/4</v>
      </c>
      <c r="BP41" s="209">
        <f t="shared" si="205"/>
        <v>4.5</v>
      </c>
      <c r="BQ41" s="209">
        <f t="shared" si="206"/>
        <v>4</v>
      </c>
      <c r="BR41" s="348">
        <v>6.2</v>
      </c>
      <c r="BS41" s="348" t="s">
        <v>416</v>
      </c>
      <c r="BT41" s="209"/>
      <c r="BU41" s="209"/>
      <c r="BV41" s="348"/>
      <c r="BW41" s="209"/>
      <c r="BX41" s="209">
        <v>6</v>
      </c>
      <c r="BY41" s="210">
        <v>2</v>
      </c>
      <c r="BZ41" s="210">
        <v>2</v>
      </c>
      <c r="CA41" s="211" t="str">
        <f t="shared" si="207"/>
        <v>2/2</v>
      </c>
      <c r="CB41" s="209">
        <f t="shared" si="208"/>
        <v>4</v>
      </c>
      <c r="CC41" s="209">
        <f t="shared" si="209"/>
        <v>4</v>
      </c>
      <c r="CD41" s="348">
        <v>6</v>
      </c>
      <c r="CE41" s="348" t="s">
        <v>387</v>
      </c>
      <c r="CF41" s="209">
        <v>6.5</v>
      </c>
      <c r="CG41" s="210">
        <v>5</v>
      </c>
      <c r="CH41" s="210"/>
      <c r="CI41" s="211">
        <f t="shared" si="210"/>
        <v>5</v>
      </c>
      <c r="CJ41" s="209">
        <f t="shared" si="211"/>
        <v>5.8</v>
      </c>
      <c r="CK41" s="209" t="str">
        <f t="shared" si="212"/>
        <v>-</v>
      </c>
      <c r="CL41" s="348">
        <f t="shared" si="213"/>
        <v>5.8</v>
      </c>
      <c r="CM41" s="209">
        <f t="shared" si="214"/>
        <v>5.8</v>
      </c>
      <c r="CN41" s="209">
        <v>6.4</v>
      </c>
      <c r="CO41" s="210">
        <v>5</v>
      </c>
      <c r="CP41" s="210"/>
      <c r="CQ41" s="211">
        <f t="shared" si="215"/>
        <v>5</v>
      </c>
      <c r="CR41" s="209">
        <f t="shared" si="216"/>
        <v>5.7</v>
      </c>
      <c r="CS41" s="209" t="str">
        <f t="shared" si="217"/>
        <v>-</v>
      </c>
      <c r="CT41" s="348">
        <f t="shared" si="218"/>
        <v>5.7</v>
      </c>
      <c r="CU41" s="209">
        <f t="shared" si="219"/>
        <v>5.7</v>
      </c>
      <c r="CV41" s="209">
        <v>5.5</v>
      </c>
      <c r="CW41" s="210">
        <v>1</v>
      </c>
      <c r="CX41" s="210">
        <v>5</v>
      </c>
      <c r="CY41" s="211" t="str">
        <f t="shared" si="220"/>
        <v>1/5</v>
      </c>
      <c r="CZ41" s="209">
        <f t="shared" si="221"/>
        <v>3.3</v>
      </c>
      <c r="DA41" s="209">
        <f t="shared" si="222"/>
        <v>5.3</v>
      </c>
      <c r="DB41" s="348">
        <f t="shared" si="223"/>
        <v>5.3</v>
      </c>
      <c r="DC41" s="209" t="str">
        <f t="shared" si="224"/>
        <v>3.3/5.3</v>
      </c>
      <c r="DD41" s="209">
        <v>6</v>
      </c>
      <c r="DE41" s="210">
        <v>3</v>
      </c>
      <c r="DF41" s="210">
        <v>3</v>
      </c>
      <c r="DG41" s="211" t="str">
        <f t="shared" si="225"/>
        <v>3/3</v>
      </c>
      <c r="DH41" s="209">
        <f t="shared" si="226"/>
        <v>4.5</v>
      </c>
      <c r="DI41" s="209">
        <f t="shared" si="227"/>
        <v>4.5</v>
      </c>
      <c r="DJ41" s="348">
        <v>6.5</v>
      </c>
      <c r="DK41" s="348" t="s">
        <v>392</v>
      </c>
      <c r="DL41" s="209">
        <v>6.8</v>
      </c>
      <c r="DM41" s="210">
        <v>8</v>
      </c>
      <c r="DN41" s="210"/>
      <c r="DO41" s="211">
        <f t="shared" si="228"/>
        <v>8</v>
      </c>
      <c r="DP41" s="209">
        <f t="shared" si="229"/>
        <v>7.4</v>
      </c>
      <c r="DQ41" s="209" t="str">
        <f t="shared" si="230"/>
        <v>-</v>
      </c>
      <c r="DR41" s="348">
        <f t="shared" si="231"/>
        <v>7.4</v>
      </c>
      <c r="DS41" s="209">
        <f t="shared" si="232"/>
        <v>7.4</v>
      </c>
      <c r="DT41" s="214">
        <v>5</v>
      </c>
      <c r="DU41" s="214"/>
      <c r="DV41" s="311">
        <f t="shared" si="233"/>
        <v>5</v>
      </c>
      <c r="DW41" s="312">
        <f t="shared" si="234"/>
        <v>5</v>
      </c>
      <c r="DX41" s="215">
        <v>6</v>
      </c>
      <c r="DY41" s="214"/>
      <c r="DZ41" s="311">
        <f t="shared" si="235"/>
        <v>6</v>
      </c>
      <c r="EA41" s="312">
        <f t="shared" si="236"/>
        <v>6</v>
      </c>
      <c r="EB41" s="215">
        <v>7</v>
      </c>
      <c r="EC41" s="215"/>
      <c r="ED41" s="311">
        <f t="shared" si="237"/>
        <v>7</v>
      </c>
      <c r="EE41" s="312">
        <f t="shared" si="238"/>
        <v>7</v>
      </c>
      <c r="EF41" s="311">
        <f t="shared" si="239"/>
        <v>5</v>
      </c>
      <c r="EG41" s="348">
        <f t="shared" si="240"/>
        <v>6</v>
      </c>
      <c r="EH41" s="210">
        <v>6</v>
      </c>
      <c r="EI41" s="267">
        <f t="shared" si="182"/>
        <v>5.8</v>
      </c>
      <c r="EJ41" s="207" t="str">
        <f t="shared" si="183"/>
        <v>TB</v>
      </c>
      <c r="EK41" s="267">
        <f>ROUND((BB41*$BB$3+EI41*$EI$3)/$EK$3,1)</f>
        <v>5.8</v>
      </c>
      <c r="EL41" s="204" t="str">
        <f t="shared" si="184"/>
        <v>TB</v>
      </c>
      <c r="EM41" s="357">
        <v>4.5</v>
      </c>
      <c r="EN41" s="210">
        <v>6</v>
      </c>
      <c r="EO41" s="210"/>
      <c r="EP41" s="211">
        <f t="shared" si="241"/>
        <v>6</v>
      </c>
      <c r="EQ41" s="209">
        <f t="shared" si="242"/>
        <v>5.3</v>
      </c>
      <c r="ER41" s="209" t="str">
        <f t="shared" si="243"/>
        <v>-</v>
      </c>
      <c r="ES41" s="500">
        <f>MAX(EQ41:ER41)</f>
        <v>5.3</v>
      </c>
      <c r="ET41" s="209">
        <f>IF(EQ41&gt;=5,EQ41,IF(ER41&gt;=5,EQ41&amp;"/"&amp;ER41,EQ41&amp;"/"&amp;ER41))</f>
        <v>5.3</v>
      </c>
      <c r="EU41" s="467">
        <v>7.33</v>
      </c>
      <c r="EV41" s="210">
        <v>1</v>
      </c>
      <c r="EW41" s="210">
        <v>2</v>
      </c>
      <c r="EX41" s="211" t="str">
        <f t="shared" si="244"/>
        <v>1/2</v>
      </c>
      <c r="EY41" s="209">
        <f t="shared" si="245"/>
        <v>4.2</v>
      </c>
      <c r="EZ41" s="209">
        <f t="shared" si="246"/>
        <v>4.7</v>
      </c>
      <c r="FA41" s="501">
        <v>5.7</v>
      </c>
      <c r="FB41" s="348" t="s">
        <v>475</v>
      </c>
      <c r="FC41" s="357">
        <v>7.5</v>
      </c>
      <c r="FD41" s="210">
        <v>2</v>
      </c>
      <c r="FE41" s="210">
        <v>7</v>
      </c>
      <c r="FF41" s="211" t="str">
        <f t="shared" si="247"/>
        <v>2/7</v>
      </c>
      <c r="FG41" s="209">
        <f t="shared" si="248"/>
        <v>4.8</v>
      </c>
      <c r="FH41" s="209">
        <f t="shared" si="249"/>
        <v>7.3</v>
      </c>
      <c r="FI41" s="501">
        <f>MAX(FG41:FH41)</f>
        <v>7.3</v>
      </c>
      <c r="FJ41" s="209" t="str">
        <f t="shared" si="278"/>
        <v>4.8/7.3</v>
      </c>
      <c r="FK41" s="357">
        <v>6.5</v>
      </c>
      <c r="FL41" s="210">
        <v>3</v>
      </c>
      <c r="FM41" s="210">
        <v>3</v>
      </c>
      <c r="FN41" s="211" t="str">
        <f>IF(ISBLANK(FM41),FL41,FL41&amp;"/"&amp;FM41)</f>
        <v>3/3</v>
      </c>
      <c r="FO41" s="209">
        <f t="shared" si="250"/>
        <v>4.8</v>
      </c>
      <c r="FP41" s="209">
        <f t="shared" si="251"/>
        <v>4.8</v>
      </c>
      <c r="FQ41" s="501">
        <v>6.3</v>
      </c>
      <c r="FR41" s="348" t="s">
        <v>410</v>
      </c>
      <c r="FS41" s="467">
        <v>5.33</v>
      </c>
      <c r="FT41" s="210">
        <v>3</v>
      </c>
      <c r="FU41" s="210">
        <v>5</v>
      </c>
      <c r="FV41" s="211" t="str">
        <f>IF(ISBLANK(FU41),FT41,FT41&amp;"/"&amp;FU41)</f>
        <v>3/5</v>
      </c>
      <c r="FW41" s="209">
        <f t="shared" si="252"/>
        <v>4.2</v>
      </c>
      <c r="FX41" s="209">
        <f t="shared" si="253"/>
        <v>5.2</v>
      </c>
      <c r="FY41" s="501">
        <f>MAX(FW41:FX41)</f>
        <v>5.2</v>
      </c>
      <c r="FZ41" s="209" t="str">
        <f>IF(FW41&gt;=5,FW41,IF(FX41&gt;=5,FW41&amp;"/"&amp;FX41,FW41&amp;"/"&amp;FX41))</f>
        <v>4.2/5.2</v>
      </c>
      <c r="GA41" s="357">
        <v>5.5</v>
      </c>
      <c r="GB41" s="210">
        <v>3</v>
      </c>
      <c r="GC41" s="210">
        <v>1</v>
      </c>
      <c r="GD41" s="211" t="str">
        <f t="shared" si="180"/>
        <v>3/1</v>
      </c>
      <c r="GE41" s="209">
        <f t="shared" si="254"/>
        <v>4.3</v>
      </c>
      <c r="GF41" s="209">
        <f t="shared" si="255"/>
        <v>3.3</v>
      </c>
      <c r="GG41" s="501">
        <f>MAX(GE41:GF41)</f>
        <v>4.3</v>
      </c>
      <c r="GH41" s="225" t="str">
        <f>IF(GE41&gt;=5,GE41,IF(GF41&gt;=5,GE41&amp;"/"&amp;GF41,GE41&amp;"/"&amp;GF41))</f>
        <v>4.3/3.3</v>
      </c>
      <c r="GI41" s="439">
        <v>6</v>
      </c>
      <c r="GJ41" s="439">
        <v>5</v>
      </c>
      <c r="GK41" s="440">
        <v>6.2</v>
      </c>
      <c r="GL41" s="446">
        <f t="shared" si="256"/>
        <v>5.7</v>
      </c>
      <c r="GM41" s="502" t="str">
        <f t="shared" si="170"/>
        <v>TB</v>
      </c>
      <c r="GN41" s="357">
        <v>6</v>
      </c>
      <c r="GO41" s="210">
        <v>4</v>
      </c>
      <c r="GP41" s="210"/>
      <c r="GQ41" s="211">
        <f t="shared" si="257"/>
        <v>4</v>
      </c>
      <c r="GR41" s="209">
        <f t="shared" si="258"/>
        <v>5</v>
      </c>
      <c r="GS41" s="209" t="str">
        <f t="shared" si="259"/>
        <v>-</v>
      </c>
      <c r="GT41" s="501">
        <f>MAX(GR41:GS41)</f>
        <v>5</v>
      </c>
      <c r="GU41" s="209">
        <f t="shared" si="260"/>
        <v>5</v>
      </c>
      <c r="GV41" s="357">
        <v>5.5</v>
      </c>
      <c r="GW41" s="210">
        <v>4</v>
      </c>
      <c r="GX41" s="210">
        <v>6</v>
      </c>
      <c r="GY41" s="211" t="str">
        <f>IF(ISBLANK(GX41),GW41,GW41&amp;"/"&amp;GX41)</f>
        <v>4/6</v>
      </c>
      <c r="GZ41" s="209">
        <f t="shared" si="261"/>
        <v>4.8</v>
      </c>
      <c r="HA41" s="209">
        <f t="shared" si="262"/>
        <v>5.8</v>
      </c>
      <c r="HB41" s="501">
        <f>MAX(GZ41:HA41)</f>
        <v>5.8</v>
      </c>
      <c r="HC41" s="209" t="str">
        <f t="shared" si="279"/>
        <v>4.8/5.8</v>
      </c>
      <c r="HD41" s="357">
        <v>6.5</v>
      </c>
      <c r="HE41" s="210">
        <v>4</v>
      </c>
      <c r="HF41" s="210"/>
      <c r="HG41" s="211">
        <f t="shared" si="263"/>
        <v>4</v>
      </c>
      <c r="HH41" s="209">
        <f t="shared" si="264"/>
        <v>5.3</v>
      </c>
      <c r="HI41" s="209" t="str">
        <f t="shared" si="265"/>
        <v>-</v>
      </c>
      <c r="HJ41" s="501">
        <f>MAX(HH41:HI41)</f>
        <v>5.3</v>
      </c>
      <c r="HK41" s="209">
        <f t="shared" si="266"/>
        <v>5.3</v>
      </c>
      <c r="HL41" s="357">
        <v>6.5</v>
      </c>
      <c r="HM41" s="210">
        <v>8</v>
      </c>
      <c r="HN41" s="210"/>
      <c r="HO41" s="211">
        <f t="shared" si="267"/>
        <v>8</v>
      </c>
      <c r="HP41" s="209">
        <f t="shared" si="268"/>
        <v>7.3</v>
      </c>
      <c r="HQ41" s="209" t="str">
        <f t="shared" si="269"/>
        <v>-</v>
      </c>
      <c r="HR41" s="501">
        <f>MAX(HP41:HQ41)</f>
        <v>7.3</v>
      </c>
      <c r="HS41" s="209">
        <f t="shared" si="270"/>
        <v>7.3</v>
      </c>
      <c r="HT41" s="357">
        <v>5.5</v>
      </c>
      <c r="HU41" s="210">
        <v>3</v>
      </c>
      <c r="HV41" s="210">
        <v>6</v>
      </c>
      <c r="HW41" s="211" t="str">
        <f t="shared" si="271"/>
        <v>3/6</v>
      </c>
      <c r="HX41" s="209">
        <f t="shared" si="272"/>
        <v>4.3</v>
      </c>
      <c r="HY41" s="209">
        <f t="shared" si="273"/>
        <v>5.8</v>
      </c>
      <c r="HZ41" s="501">
        <f>MAX(HX41:HY41)</f>
        <v>5.8</v>
      </c>
      <c r="IA41" s="209" t="str">
        <f t="shared" si="274"/>
        <v>4.3/5.8</v>
      </c>
      <c r="IB41" s="493">
        <v>6</v>
      </c>
      <c r="IC41" s="439">
        <v>7</v>
      </c>
      <c r="ID41" s="439">
        <v>5</v>
      </c>
      <c r="IE41" s="510">
        <v>6.7</v>
      </c>
      <c r="IF41" s="444">
        <f t="shared" si="275"/>
        <v>6.1</v>
      </c>
      <c r="IG41" s="445" t="str">
        <f t="shared" si="171"/>
        <v>TBK</v>
      </c>
      <c r="IH41" s="446">
        <f t="shared" si="276"/>
        <v>5.9</v>
      </c>
      <c r="II41" s="442" t="str">
        <f t="shared" si="172"/>
        <v>TB</v>
      </c>
      <c r="IJ41" s="267">
        <f t="shared" si="173"/>
        <v>5.8</v>
      </c>
      <c r="IK41" s="506" t="str">
        <f t="shared" si="174"/>
        <v>TB</v>
      </c>
      <c r="IL41" s="439"/>
      <c r="IM41" s="439"/>
      <c r="IN41" s="439"/>
      <c r="IO41" s="440">
        <f>ROUND(SUM(IL41:IN41)/3,1)</f>
        <v>0</v>
      </c>
      <c r="IP41" s="267">
        <f t="shared" si="277"/>
        <v>2.9</v>
      </c>
      <c r="IQ41" s="442" t="str">
        <f t="shared" si="175"/>
        <v>Kém</v>
      </c>
      <c r="IR41" s="442"/>
    </row>
    <row r="42" spans="1:252" s="16" customFormat="1" ht="21.75" customHeight="1" hidden="1">
      <c r="A42" s="277">
        <f t="shared" si="181"/>
        <v>10</v>
      </c>
      <c r="B42" s="135" t="s">
        <v>117</v>
      </c>
      <c r="C42" s="136" t="s">
        <v>118</v>
      </c>
      <c r="D42" s="137" t="s">
        <v>80</v>
      </c>
      <c r="E42" s="171">
        <v>7.2</v>
      </c>
      <c r="F42" s="168">
        <v>2</v>
      </c>
      <c r="G42" s="168">
        <v>3</v>
      </c>
      <c r="H42" s="169" t="str">
        <f t="shared" si="185"/>
        <v>2/3</v>
      </c>
      <c r="I42" s="171">
        <f t="shared" si="186"/>
        <v>4.6</v>
      </c>
      <c r="J42" s="171">
        <f t="shared" si="187"/>
        <v>5.1</v>
      </c>
      <c r="K42" s="372">
        <f>MAX(I42:J42)</f>
        <v>5.1</v>
      </c>
      <c r="L42" s="209" t="str">
        <f>IF(I42&gt;=5,I42,IF(J42&gt;=5,I42&amp;"/"&amp;J42,I42&amp;"/"&amp;J42))</f>
        <v>4.6/5.1</v>
      </c>
      <c r="M42" s="209">
        <v>7.5</v>
      </c>
      <c r="N42" s="210">
        <v>5</v>
      </c>
      <c r="O42" s="210"/>
      <c r="P42" s="211">
        <f t="shared" si="188"/>
        <v>5</v>
      </c>
      <c r="Q42" s="209">
        <f t="shared" si="189"/>
        <v>6.3</v>
      </c>
      <c r="R42" s="209" t="str">
        <f t="shared" si="190"/>
        <v>-</v>
      </c>
      <c r="S42" s="348">
        <f>MAX(Q42:R42)</f>
        <v>6.3</v>
      </c>
      <c r="T42" s="209">
        <f>IF(Q42&gt;=5,Q42,IF(R42&gt;=5,Q42&amp;"/"&amp;R42,Q42&amp;"/"&amp;R42))</f>
        <v>6.3</v>
      </c>
      <c r="U42" s="209">
        <v>7.3</v>
      </c>
      <c r="V42" s="210">
        <v>4</v>
      </c>
      <c r="W42" s="210"/>
      <c r="X42" s="211">
        <f t="shared" si="191"/>
        <v>4</v>
      </c>
      <c r="Y42" s="209">
        <f t="shared" si="192"/>
        <v>5.7</v>
      </c>
      <c r="Z42" s="209" t="str">
        <f t="shared" si="193"/>
        <v>-</v>
      </c>
      <c r="AA42" s="348">
        <f>MAX(Y42:Z42)</f>
        <v>5.7</v>
      </c>
      <c r="AB42" s="209">
        <f>IF(Y42&gt;=5,Y42,IF(Z42&gt;=5,Y42&amp;"/"&amp;Z42,Y42&amp;"/"&amp;Z42))</f>
        <v>5.7</v>
      </c>
      <c r="AC42" s="618" t="s">
        <v>335</v>
      </c>
      <c r="AD42" s="619"/>
      <c r="AE42" s="619"/>
      <c r="AF42" s="619"/>
      <c r="AG42" s="619"/>
      <c r="AH42" s="619"/>
      <c r="AI42" s="619"/>
      <c r="AJ42" s="619"/>
      <c r="AK42" s="209">
        <v>6</v>
      </c>
      <c r="AL42" s="210">
        <v>9</v>
      </c>
      <c r="AM42" s="210"/>
      <c r="AN42" s="211">
        <f t="shared" si="194"/>
        <v>9</v>
      </c>
      <c r="AO42" s="209">
        <f t="shared" si="195"/>
        <v>7.5</v>
      </c>
      <c r="AP42" s="209" t="str">
        <f t="shared" si="196"/>
        <v>-</v>
      </c>
      <c r="AQ42" s="348">
        <f t="shared" si="197"/>
        <v>7.5</v>
      </c>
      <c r="AR42" s="209">
        <f t="shared" si="198"/>
        <v>7.5</v>
      </c>
      <c r="AS42" s="209">
        <v>5</v>
      </c>
      <c r="AT42" s="210">
        <v>7</v>
      </c>
      <c r="AU42" s="210"/>
      <c r="AV42" s="211">
        <f t="shared" si="199"/>
        <v>7</v>
      </c>
      <c r="AW42" s="209">
        <f t="shared" si="200"/>
        <v>6</v>
      </c>
      <c r="AX42" s="209" t="str">
        <f t="shared" si="201"/>
        <v>-</v>
      </c>
      <c r="AY42" s="348">
        <f>MAX(AW42:AX42)</f>
        <v>6</v>
      </c>
      <c r="AZ42" s="209">
        <f>IF(AW42&gt;=5,AW42,IF(AX42&gt;=5,AW42&amp;"/"&amp;AX42,AW42&amp;"/"&amp;AX42))</f>
        <v>6</v>
      </c>
      <c r="BA42" s="215">
        <v>6</v>
      </c>
      <c r="BB42" s="225">
        <f>ROUND((K42*$L$3+S42*$T$3+AA42*$AB$3+AI42*$AJ$3+AQ42*$AR$3+AY42*$AZ$3+BA42*$BA$3)/15,1)</f>
        <v>6</v>
      </c>
      <c r="BC42" s="226" t="str">
        <f t="shared" si="169"/>
        <v>TBK</v>
      </c>
      <c r="BD42" s="209">
        <v>6.7</v>
      </c>
      <c r="BE42" s="210">
        <v>3</v>
      </c>
      <c r="BF42" s="210">
        <v>5</v>
      </c>
      <c r="BG42" s="211" t="str">
        <f>IF(ISBLANK(BF42),BE42,BE42&amp;"/"&amp;BF42)</f>
        <v>3/5</v>
      </c>
      <c r="BH42" s="209">
        <f t="shared" si="202"/>
        <v>4.9</v>
      </c>
      <c r="BI42" s="209">
        <f t="shared" si="203"/>
        <v>5.9</v>
      </c>
      <c r="BJ42" s="348">
        <f>MAX(BH42:BI42)</f>
        <v>5.9</v>
      </c>
      <c r="BK42" s="209" t="str">
        <f>IF(BH42&gt;=5,BH42,IF(BI42&gt;=5,BH42&amp;"/"&amp;BI42,BH42&amp;"/"&amp;BI42))</f>
        <v>4.9/5.9</v>
      </c>
      <c r="BL42" s="209">
        <v>5.5</v>
      </c>
      <c r="BM42" s="215">
        <v>4</v>
      </c>
      <c r="BN42" s="215">
        <v>4</v>
      </c>
      <c r="BO42" s="211" t="str">
        <f t="shared" si="204"/>
        <v>4/4</v>
      </c>
      <c r="BP42" s="209">
        <f t="shared" si="205"/>
        <v>4.8</v>
      </c>
      <c r="BQ42" s="209">
        <f t="shared" si="206"/>
        <v>4.8</v>
      </c>
      <c r="BR42" s="348">
        <v>5.8</v>
      </c>
      <c r="BS42" s="348" t="s">
        <v>417</v>
      </c>
      <c r="BT42" s="209"/>
      <c r="BU42" s="209"/>
      <c r="BV42" s="348"/>
      <c r="BW42" s="209"/>
      <c r="BX42" s="209">
        <v>7</v>
      </c>
      <c r="BY42" s="210">
        <v>2</v>
      </c>
      <c r="BZ42" s="210">
        <v>6</v>
      </c>
      <c r="CA42" s="211" t="str">
        <f t="shared" si="207"/>
        <v>2/6</v>
      </c>
      <c r="CB42" s="209">
        <f t="shared" si="208"/>
        <v>4.5</v>
      </c>
      <c r="CC42" s="209">
        <f t="shared" si="209"/>
        <v>6.5</v>
      </c>
      <c r="CD42" s="348">
        <f aca="true" t="shared" si="280" ref="CD42:CD52">MAX(CB42:CC42)</f>
        <v>6.5</v>
      </c>
      <c r="CE42" s="209" t="str">
        <f aca="true" t="shared" si="281" ref="CE42:CE52">IF(CB42&gt;=5,CB42,IF(CC42&gt;=5,CB42&amp;"/"&amp;CC42,CB42&amp;"/"&amp;CC42))</f>
        <v>4.5/6.5</v>
      </c>
      <c r="CF42" s="209">
        <v>7</v>
      </c>
      <c r="CG42" s="210">
        <v>7</v>
      </c>
      <c r="CH42" s="210"/>
      <c r="CI42" s="211">
        <f t="shared" si="210"/>
        <v>7</v>
      </c>
      <c r="CJ42" s="209">
        <f t="shared" si="211"/>
        <v>7</v>
      </c>
      <c r="CK42" s="209" t="str">
        <f t="shared" si="212"/>
        <v>-</v>
      </c>
      <c r="CL42" s="348">
        <f t="shared" si="213"/>
        <v>7</v>
      </c>
      <c r="CM42" s="209">
        <f t="shared" si="214"/>
        <v>7</v>
      </c>
      <c r="CN42" s="209">
        <v>6.8</v>
      </c>
      <c r="CO42" s="210">
        <v>6</v>
      </c>
      <c r="CP42" s="210"/>
      <c r="CQ42" s="211">
        <f t="shared" si="215"/>
        <v>6</v>
      </c>
      <c r="CR42" s="209">
        <f t="shared" si="216"/>
        <v>6.4</v>
      </c>
      <c r="CS42" s="209" t="str">
        <f t="shared" si="217"/>
        <v>-</v>
      </c>
      <c r="CT42" s="348">
        <f t="shared" si="218"/>
        <v>6.4</v>
      </c>
      <c r="CU42" s="209">
        <f t="shared" si="219"/>
        <v>6.4</v>
      </c>
      <c r="CV42" s="209">
        <v>6</v>
      </c>
      <c r="CW42" s="210">
        <v>3</v>
      </c>
      <c r="CX42" s="210">
        <v>6</v>
      </c>
      <c r="CY42" s="211" t="str">
        <f t="shared" si="220"/>
        <v>3/6</v>
      </c>
      <c r="CZ42" s="209">
        <f t="shared" si="221"/>
        <v>4.5</v>
      </c>
      <c r="DA42" s="209">
        <f t="shared" si="222"/>
        <v>6</v>
      </c>
      <c r="DB42" s="348">
        <f t="shared" si="223"/>
        <v>6</v>
      </c>
      <c r="DC42" s="209" t="str">
        <f t="shared" si="224"/>
        <v>4.5/6</v>
      </c>
      <c r="DD42" s="209">
        <v>5</v>
      </c>
      <c r="DE42" s="210">
        <v>3</v>
      </c>
      <c r="DF42" s="210">
        <v>4</v>
      </c>
      <c r="DG42" s="211" t="str">
        <f t="shared" si="225"/>
        <v>3/4</v>
      </c>
      <c r="DH42" s="209">
        <f t="shared" si="226"/>
        <v>4</v>
      </c>
      <c r="DI42" s="209">
        <f t="shared" si="227"/>
        <v>4.5</v>
      </c>
      <c r="DJ42" s="348">
        <f>MAX(DH42:DI42)</f>
        <v>4.5</v>
      </c>
      <c r="DK42" s="225" t="str">
        <f>IF(DH42&gt;=5,DH42,IF(DI42&gt;=5,DH42&amp;"/"&amp;DI42,DH42&amp;"/"&amp;DI42))</f>
        <v>4/4.5</v>
      </c>
      <c r="DL42" s="209">
        <v>7.8</v>
      </c>
      <c r="DM42" s="210">
        <v>7</v>
      </c>
      <c r="DN42" s="210"/>
      <c r="DO42" s="211">
        <f t="shared" si="228"/>
        <v>7</v>
      </c>
      <c r="DP42" s="209">
        <f t="shared" si="229"/>
        <v>7.4</v>
      </c>
      <c r="DQ42" s="209" t="str">
        <f t="shared" si="230"/>
        <v>-</v>
      </c>
      <c r="DR42" s="348">
        <f t="shared" si="231"/>
        <v>7.4</v>
      </c>
      <c r="DS42" s="209">
        <f t="shared" si="232"/>
        <v>7.4</v>
      </c>
      <c r="DT42" s="214">
        <v>4</v>
      </c>
      <c r="DU42" s="214">
        <v>6</v>
      </c>
      <c r="DV42" s="311">
        <f t="shared" si="233"/>
        <v>6</v>
      </c>
      <c r="DW42" s="312" t="str">
        <f t="shared" si="234"/>
        <v>4/6</v>
      </c>
      <c r="DX42" s="215">
        <v>5</v>
      </c>
      <c r="DY42" s="214"/>
      <c r="DZ42" s="311">
        <f t="shared" si="235"/>
        <v>5</v>
      </c>
      <c r="EA42" s="312">
        <f t="shared" si="236"/>
        <v>5</v>
      </c>
      <c r="EB42" s="215">
        <v>7</v>
      </c>
      <c r="EC42" s="215"/>
      <c r="ED42" s="311">
        <f t="shared" si="237"/>
        <v>7</v>
      </c>
      <c r="EE42" s="312">
        <f t="shared" si="238"/>
        <v>7</v>
      </c>
      <c r="EF42" s="311">
        <f t="shared" si="239"/>
        <v>5</v>
      </c>
      <c r="EG42" s="348">
        <f t="shared" si="240"/>
        <v>6</v>
      </c>
      <c r="EH42" s="210">
        <v>6</v>
      </c>
      <c r="EI42" s="267">
        <f t="shared" si="182"/>
        <v>6.2</v>
      </c>
      <c r="EJ42" s="207" t="str">
        <f t="shared" si="183"/>
        <v>TBK</v>
      </c>
      <c r="EK42" s="267">
        <f>ROUND((BB42*$BB$3+EI42*$EI$3)/45,1)</f>
        <v>6.7</v>
      </c>
      <c r="EL42" s="204" t="str">
        <f t="shared" si="184"/>
        <v>TBK</v>
      </c>
      <c r="EM42" s="357">
        <v>5.5</v>
      </c>
      <c r="EN42" s="210">
        <v>5</v>
      </c>
      <c r="EO42" s="210"/>
      <c r="EP42" s="211">
        <f t="shared" si="241"/>
        <v>5</v>
      </c>
      <c r="EQ42" s="209">
        <f t="shared" si="242"/>
        <v>5.3</v>
      </c>
      <c r="ER42" s="209" t="str">
        <f t="shared" si="243"/>
        <v>-</v>
      </c>
      <c r="ES42" s="500">
        <f>MAX(EQ42:ER42)</f>
        <v>5.3</v>
      </c>
      <c r="ET42" s="209">
        <f>IF(EQ42&gt;=5,EQ42,IF(ER42&gt;=5,EQ42&amp;"/"&amp;ER42,EQ42&amp;"/"&amp;ER42))</f>
        <v>5.3</v>
      </c>
      <c r="EU42" s="467">
        <v>7</v>
      </c>
      <c r="EV42" s="210">
        <v>1</v>
      </c>
      <c r="EW42" s="210">
        <v>3</v>
      </c>
      <c r="EX42" s="211" t="str">
        <f t="shared" si="244"/>
        <v>1/3</v>
      </c>
      <c r="EY42" s="209">
        <f t="shared" si="245"/>
        <v>4</v>
      </c>
      <c r="EZ42" s="209">
        <f t="shared" si="246"/>
        <v>5</v>
      </c>
      <c r="FA42" s="501">
        <f>MAX(EY42:EZ42)</f>
        <v>5</v>
      </c>
      <c r="FB42" s="209" t="str">
        <f>IF(EY42&gt;=5,EY42,IF(EZ42&gt;=5,EY42&amp;"/"&amp;EZ42,EY42&amp;"/"&amp;EZ42))</f>
        <v>4/5</v>
      </c>
      <c r="FC42" s="357">
        <v>7.5</v>
      </c>
      <c r="FD42" s="210">
        <v>6</v>
      </c>
      <c r="FE42" s="210"/>
      <c r="FF42" s="211">
        <f t="shared" si="247"/>
        <v>6</v>
      </c>
      <c r="FG42" s="209">
        <f t="shared" si="248"/>
        <v>6.8</v>
      </c>
      <c r="FH42" s="209" t="str">
        <f t="shared" si="249"/>
        <v>-</v>
      </c>
      <c r="FI42" s="501">
        <f>MAX(FG42:FH42)</f>
        <v>6.8</v>
      </c>
      <c r="FJ42" s="209">
        <f t="shared" si="278"/>
        <v>6.8</v>
      </c>
      <c r="FK42" s="458">
        <v>3</v>
      </c>
      <c r="FL42" s="226"/>
      <c r="FM42" s="226"/>
      <c r="FN42" s="226" t="s">
        <v>281</v>
      </c>
      <c r="FO42" s="225">
        <f t="shared" si="250"/>
        <v>1.5</v>
      </c>
      <c r="FP42" s="225" t="str">
        <f t="shared" si="251"/>
        <v>-</v>
      </c>
      <c r="FQ42" s="503">
        <f>MAX(FO42:FP42)</f>
        <v>1.5</v>
      </c>
      <c r="FR42" s="225" t="str">
        <f>IF(FO42&gt;=5,FO42,IF(FP42&gt;=5,FO42&amp;"/"&amp;FP42,FO42&amp;"/"&amp;FP42))</f>
        <v>1.5/-</v>
      </c>
      <c r="FS42" s="471"/>
      <c r="FT42" s="226"/>
      <c r="FU42" s="226"/>
      <c r="FV42" s="226" t="s">
        <v>281</v>
      </c>
      <c r="FW42" s="225">
        <f t="shared" si="252"/>
        <v>0</v>
      </c>
      <c r="FX42" s="225" t="str">
        <f t="shared" si="253"/>
        <v>-</v>
      </c>
      <c r="FY42" s="503">
        <f>MAX(FW42:FX42)</f>
        <v>0</v>
      </c>
      <c r="FZ42" s="225" t="str">
        <f>IF(FW42&gt;=5,FW42,IF(FX42&gt;=5,FW42&amp;"/"&amp;FX42,FW42&amp;"/"&amp;FX42))</f>
        <v>0/-</v>
      </c>
      <c r="GA42" s="357">
        <v>7</v>
      </c>
      <c r="GB42" s="210">
        <v>3</v>
      </c>
      <c r="GC42" s="210"/>
      <c r="GD42" s="211">
        <f t="shared" si="180"/>
        <v>3</v>
      </c>
      <c r="GE42" s="209">
        <f t="shared" si="254"/>
        <v>5</v>
      </c>
      <c r="GF42" s="209" t="str">
        <f t="shared" si="255"/>
        <v>-</v>
      </c>
      <c r="GG42" s="501">
        <f>MAX(GE42:GF42)</f>
        <v>5</v>
      </c>
      <c r="GH42" s="209">
        <f>IF(GE42&gt;=5,GE42,IF(GF42&gt;=5,GE42&amp;"/"&amp;GF42,GE42&amp;"/"&amp;GF42))</f>
        <v>5</v>
      </c>
      <c r="GI42" s="439">
        <v>5</v>
      </c>
      <c r="GJ42" s="483">
        <v>0</v>
      </c>
      <c r="GK42" s="440">
        <v>6.2</v>
      </c>
      <c r="GL42" s="446">
        <f t="shared" si="256"/>
        <v>4.2</v>
      </c>
      <c r="GM42" s="502" t="str">
        <f t="shared" si="170"/>
        <v>Yếu</v>
      </c>
      <c r="GN42" s="357">
        <v>0.5</v>
      </c>
      <c r="GO42" s="210">
        <v>4</v>
      </c>
      <c r="GP42" s="210">
        <v>3</v>
      </c>
      <c r="GQ42" s="211" t="str">
        <f t="shared" si="257"/>
        <v>4/3</v>
      </c>
      <c r="GR42" s="209">
        <f t="shared" si="258"/>
        <v>2.3</v>
      </c>
      <c r="GS42" s="209">
        <f t="shared" si="259"/>
        <v>1.8</v>
      </c>
      <c r="GT42" s="501">
        <f>MAX(GR42:GS42)</f>
        <v>2.3</v>
      </c>
      <c r="GU42" s="225" t="str">
        <f t="shared" si="260"/>
        <v>2.3/1.8</v>
      </c>
      <c r="GV42" s="458">
        <v>0</v>
      </c>
      <c r="GW42" s="226"/>
      <c r="GX42" s="226"/>
      <c r="GY42" s="226" t="s">
        <v>382</v>
      </c>
      <c r="GZ42" s="225">
        <f t="shared" si="261"/>
        <v>0</v>
      </c>
      <c r="HA42" s="225" t="str">
        <f t="shared" si="262"/>
        <v>-</v>
      </c>
      <c r="HB42" s="503">
        <f>MAX(GZ42:HA42)</f>
        <v>0</v>
      </c>
      <c r="HC42" s="225" t="str">
        <f t="shared" si="279"/>
        <v>0/-</v>
      </c>
      <c r="HD42" s="357">
        <v>6.5</v>
      </c>
      <c r="HE42" s="210">
        <v>6</v>
      </c>
      <c r="HF42" s="210"/>
      <c r="HG42" s="211">
        <f t="shared" si="263"/>
        <v>6</v>
      </c>
      <c r="HH42" s="209">
        <f t="shared" si="264"/>
        <v>6.3</v>
      </c>
      <c r="HI42" s="209" t="str">
        <f t="shared" si="265"/>
        <v>-</v>
      </c>
      <c r="HJ42" s="501">
        <f>MAX(HH42:HI42)</f>
        <v>6.3</v>
      </c>
      <c r="HK42" s="209">
        <f t="shared" si="266"/>
        <v>6.3</v>
      </c>
      <c r="HL42" s="357">
        <v>6.5</v>
      </c>
      <c r="HM42" s="210">
        <v>0</v>
      </c>
      <c r="HN42" s="210">
        <v>0</v>
      </c>
      <c r="HO42" s="211" t="str">
        <f t="shared" si="267"/>
        <v>0/0</v>
      </c>
      <c r="HP42" s="209">
        <f t="shared" si="268"/>
        <v>3.3</v>
      </c>
      <c r="HQ42" s="209">
        <f t="shared" si="269"/>
        <v>3.3</v>
      </c>
      <c r="HR42" s="501">
        <f>MAX(HP42:HQ42)</f>
        <v>3.3</v>
      </c>
      <c r="HS42" s="225" t="str">
        <f t="shared" si="270"/>
        <v>3.3/3.3</v>
      </c>
      <c r="HT42" s="357">
        <v>6</v>
      </c>
      <c r="HU42" s="210">
        <v>5</v>
      </c>
      <c r="HV42" s="210"/>
      <c r="HW42" s="211">
        <f t="shared" si="271"/>
        <v>5</v>
      </c>
      <c r="HX42" s="209">
        <f t="shared" si="272"/>
        <v>5.5</v>
      </c>
      <c r="HY42" s="209" t="str">
        <f t="shared" si="273"/>
        <v>-</v>
      </c>
      <c r="HZ42" s="501">
        <f>MAX(HX42:HY42)</f>
        <v>5.5</v>
      </c>
      <c r="IA42" s="209">
        <f t="shared" si="274"/>
        <v>5.5</v>
      </c>
      <c r="IB42" s="494">
        <v>1</v>
      </c>
      <c r="IC42" s="439">
        <v>6</v>
      </c>
      <c r="ID42" s="439">
        <v>7</v>
      </c>
      <c r="IE42" s="510">
        <v>7.2</v>
      </c>
      <c r="IF42" s="444">
        <f t="shared" si="275"/>
        <v>4.6</v>
      </c>
      <c r="IG42" s="445" t="str">
        <f t="shared" si="171"/>
        <v>Yếu</v>
      </c>
      <c r="IH42" s="446">
        <f t="shared" si="276"/>
        <v>4.4</v>
      </c>
      <c r="II42" s="442" t="str">
        <f t="shared" si="172"/>
        <v>Yếu</v>
      </c>
      <c r="IJ42" s="267">
        <f t="shared" si="173"/>
        <v>5.6</v>
      </c>
      <c r="IK42" s="506" t="str">
        <f t="shared" si="174"/>
        <v>TB</v>
      </c>
      <c r="IL42" s="439"/>
      <c r="IM42" s="439"/>
      <c r="IN42" s="439"/>
      <c r="IO42" s="440">
        <f>ROUND(SUM(IL42:IN42)/3,1)</f>
        <v>0</v>
      </c>
      <c r="IP42" s="267">
        <f t="shared" si="277"/>
        <v>2.8</v>
      </c>
      <c r="IQ42" s="442" t="str">
        <f t="shared" si="175"/>
        <v>Kém</v>
      </c>
      <c r="IR42" s="442"/>
    </row>
    <row r="43" spans="1:252" s="16" customFormat="1" ht="21.75" customHeight="1" hidden="1">
      <c r="A43" s="277">
        <f t="shared" si="181"/>
        <v>11</v>
      </c>
      <c r="B43" s="135" t="s">
        <v>124</v>
      </c>
      <c r="C43" s="136" t="s">
        <v>125</v>
      </c>
      <c r="D43" s="137" t="s">
        <v>126</v>
      </c>
      <c r="E43" s="171">
        <v>5</v>
      </c>
      <c r="F43" s="168">
        <v>1</v>
      </c>
      <c r="G43" s="168">
        <v>4</v>
      </c>
      <c r="H43" s="169" t="str">
        <f t="shared" si="185"/>
        <v>1/4</v>
      </c>
      <c r="I43" s="171">
        <f t="shared" si="186"/>
        <v>3</v>
      </c>
      <c r="J43" s="171">
        <f t="shared" si="187"/>
        <v>4.5</v>
      </c>
      <c r="K43" s="372">
        <v>5.3</v>
      </c>
      <c r="L43" s="348" t="s">
        <v>483</v>
      </c>
      <c r="M43" s="209">
        <v>4.5</v>
      </c>
      <c r="N43" s="210">
        <v>1</v>
      </c>
      <c r="O43" s="210">
        <v>0</v>
      </c>
      <c r="P43" s="211" t="str">
        <f t="shared" si="188"/>
        <v>1/0</v>
      </c>
      <c r="Q43" s="209">
        <f t="shared" si="189"/>
        <v>2.8</v>
      </c>
      <c r="R43" s="209">
        <f t="shared" si="190"/>
        <v>2.3</v>
      </c>
      <c r="S43" s="348">
        <v>7.5</v>
      </c>
      <c r="T43" s="348" t="s">
        <v>288</v>
      </c>
      <c r="U43" s="209">
        <v>2.3</v>
      </c>
      <c r="V43" s="210">
        <v>0</v>
      </c>
      <c r="W43" s="210">
        <v>0</v>
      </c>
      <c r="X43" s="211" t="str">
        <f t="shared" si="191"/>
        <v>0/0</v>
      </c>
      <c r="Y43" s="209">
        <f t="shared" si="192"/>
        <v>1.2</v>
      </c>
      <c r="Z43" s="209">
        <f t="shared" si="193"/>
        <v>1.2</v>
      </c>
      <c r="AA43" s="348">
        <v>7</v>
      </c>
      <c r="AB43" s="348" t="s">
        <v>457</v>
      </c>
      <c r="AC43" s="209">
        <v>6.7</v>
      </c>
      <c r="AD43" s="210">
        <v>3</v>
      </c>
      <c r="AE43" s="210">
        <v>8</v>
      </c>
      <c r="AF43" s="211" t="str">
        <f>IF(ISBLANK(AE43),AD43,AD43&amp;"/"&amp;AE43)</f>
        <v>3/8</v>
      </c>
      <c r="AG43" s="209">
        <f>ROUND((AC43+AD43)/2,1)</f>
        <v>4.9</v>
      </c>
      <c r="AH43" s="209">
        <f>IF(ISNUMBER(AE43),ROUND((AC43+AE43)/2,1),"-")</f>
        <v>7.4</v>
      </c>
      <c r="AI43" s="348">
        <f>MAX(AG43:AH43)</f>
        <v>7.4</v>
      </c>
      <c r="AJ43" s="209" t="str">
        <f>IF(AG43&gt;=5,AG43,IF(AH43&gt;=5,AG43&amp;"/"&amp;AH43,AG43&amp;"/"&amp;AH43))</f>
        <v>4.9/7.4</v>
      </c>
      <c r="AK43" s="209">
        <v>4</v>
      </c>
      <c r="AL43" s="210">
        <v>4</v>
      </c>
      <c r="AM43" s="210">
        <v>6</v>
      </c>
      <c r="AN43" s="211" t="str">
        <f t="shared" si="194"/>
        <v>4/6</v>
      </c>
      <c r="AO43" s="209">
        <f t="shared" si="195"/>
        <v>4</v>
      </c>
      <c r="AP43" s="209">
        <f t="shared" si="196"/>
        <v>5</v>
      </c>
      <c r="AQ43" s="348">
        <f t="shared" si="197"/>
        <v>5</v>
      </c>
      <c r="AR43" s="209" t="str">
        <f t="shared" si="198"/>
        <v>4/5</v>
      </c>
      <c r="AS43" s="209">
        <v>3</v>
      </c>
      <c r="AT43" s="210">
        <v>2</v>
      </c>
      <c r="AU43" s="210">
        <v>2</v>
      </c>
      <c r="AV43" s="211" t="str">
        <f t="shared" si="199"/>
        <v>2/2</v>
      </c>
      <c r="AW43" s="209">
        <f t="shared" si="200"/>
        <v>2.5</v>
      </c>
      <c r="AX43" s="209">
        <f t="shared" si="201"/>
        <v>2.5</v>
      </c>
      <c r="AY43" s="348">
        <v>5.5</v>
      </c>
      <c r="AZ43" s="348" t="s">
        <v>304</v>
      </c>
      <c r="BA43" s="214" t="s">
        <v>498</v>
      </c>
      <c r="BB43" s="225">
        <v>6.3</v>
      </c>
      <c r="BC43" s="226" t="str">
        <f t="shared" si="169"/>
        <v>TBK</v>
      </c>
      <c r="BD43" s="209">
        <v>6.3</v>
      </c>
      <c r="BE43" s="217"/>
      <c r="BF43" s="217"/>
      <c r="BG43" s="217" t="s">
        <v>268</v>
      </c>
      <c r="BH43" s="224">
        <f t="shared" si="202"/>
        <v>3.2</v>
      </c>
      <c r="BI43" s="224" t="str">
        <f t="shared" si="203"/>
        <v>-</v>
      </c>
      <c r="BJ43" s="374">
        <v>5.3</v>
      </c>
      <c r="BK43" s="348" t="s">
        <v>419</v>
      </c>
      <c r="BL43" s="209">
        <v>5.5</v>
      </c>
      <c r="BM43" s="215">
        <v>3</v>
      </c>
      <c r="BN43" s="215">
        <v>5</v>
      </c>
      <c r="BO43" s="211" t="str">
        <f t="shared" si="204"/>
        <v>3/5</v>
      </c>
      <c r="BP43" s="209">
        <f t="shared" si="205"/>
        <v>4.3</v>
      </c>
      <c r="BQ43" s="209">
        <f t="shared" si="206"/>
        <v>5.3</v>
      </c>
      <c r="BR43" s="348">
        <f aca="true" t="shared" si="282" ref="BR43:BR52">MAX(BP43:BQ43)</f>
        <v>5.3</v>
      </c>
      <c r="BS43" s="209" t="str">
        <f aca="true" t="shared" si="283" ref="BS43:BS52">IF(BP43&gt;=5,BP43,IF(BQ43&gt;=5,BP43&amp;"/"&amp;BQ43,BP43&amp;"/"&amp;BQ43))</f>
        <v>4.3/5.3</v>
      </c>
      <c r="BT43" s="209"/>
      <c r="BU43" s="209"/>
      <c r="BV43" s="348"/>
      <c r="BW43" s="209"/>
      <c r="BX43" s="209">
        <v>5</v>
      </c>
      <c r="BY43" s="210">
        <v>7</v>
      </c>
      <c r="BZ43" s="210"/>
      <c r="CA43" s="211">
        <f t="shared" si="207"/>
        <v>7</v>
      </c>
      <c r="CB43" s="209">
        <f t="shared" si="208"/>
        <v>6</v>
      </c>
      <c r="CC43" s="209" t="str">
        <f t="shared" si="209"/>
        <v>-</v>
      </c>
      <c r="CD43" s="348">
        <f t="shared" si="280"/>
        <v>6</v>
      </c>
      <c r="CE43" s="209">
        <f t="shared" si="281"/>
        <v>6</v>
      </c>
      <c r="CF43" s="209">
        <v>7</v>
      </c>
      <c r="CG43" s="210">
        <v>5</v>
      </c>
      <c r="CH43" s="210"/>
      <c r="CI43" s="211">
        <f t="shared" si="210"/>
        <v>5</v>
      </c>
      <c r="CJ43" s="209">
        <f t="shared" si="211"/>
        <v>6</v>
      </c>
      <c r="CK43" s="209" t="str">
        <f t="shared" si="212"/>
        <v>-</v>
      </c>
      <c r="CL43" s="348">
        <f t="shared" si="213"/>
        <v>6</v>
      </c>
      <c r="CM43" s="209">
        <f t="shared" si="214"/>
        <v>6</v>
      </c>
      <c r="CN43" s="209">
        <v>5.6</v>
      </c>
      <c r="CO43" s="210">
        <v>5</v>
      </c>
      <c r="CP43" s="210"/>
      <c r="CQ43" s="211">
        <f t="shared" si="215"/>
        <v>5</v>
      </c>
      <c r="CR43" s="209">
        <f t="shared" si="216"/>
        <v>5.3</v>
      </c>
      <c r="CS43" s="209" t="str">
        <f t="shared" si="217"/>
        <v>-</v>
      </c>
      <c r="CT43" s="348">
        <f t="shared" si="218"/>
        <v>5.3</v>
      </c>
      <c r="CU43" s="209">
        <f t="shared" si="219"/>
        <v>5.3</v>
      </c>
      <c r="CV43" s="209">
        <v>5.5</v>
      </c>
      <c r="CW43" s="210">
        <v>1</v>
      </c>
      <c r="CX43" s="210">
        <v>6</v>
      </c>
      <c r="CY43" s="211" t="str">
        <f t="shared" si="220"/>
        <v>1/6</v>
      </c>
      <c r="CZ43" s="209">
        <f t="shared" si="221"/>
        <v>3.3</v>
      </c>
      <c r="DA43" s="209">
        <f t="shared" si="222"/>
        <v>5.8</v>
      </c>
      <c r="DB43" s="348">
        <f t="shared" si="223"/>
        <v>5.8</v>
      </c>
      <c r="DC43" s="209" t="str">
        <f t="shared" si="224"/>
        <v>3.3/5.8</v>
      </c>
      <c r="DD43" s="209">
        <v>7</v>
      </c>
      <c r="DE43" s="210">
        <v>4</v>
      </c>
      <c r="DF43" s="210"/>
      <c r="DG43" s="211">
        <f t="shared" si="225"/>
        <v>4</v>
      </c>
      <c r="DH43" s="209">
        <f t="shared" si="226"/>
        <v>5.5</v>
      </c>
      <c r="DI43" s="209" t="str">
        <f t="shared" si="227"/>
        <v>-</v>
      </c>
      <c r="DJ43" s="348">
        <f>MAX(DH43:DI43)</f>
        <v>5.5</v>
      </c>
      <c r="DK43" s="209">
        <f>IF(DH43&gt;=5,DH43,IF(DI43&gt;=5,DH43&amp;"/"&amp;DI43,DH43&amp;"/"&amp;DI43))</f>
        <v>5.5</v>
      </c>
      <c r="DL43" s="209">
        <v>7.6</v>
      </c>
      <c r="DM43" s="210">
        <v>7</v>
      </c>
      <c r="DN43" s="210"/>
      <c r="DO43" s="211">
        <f t="shared" si="228"/>
        <v>7</v>
      </c>
      <c r="DP43" s="209">
        <f t="shared" si="229"/>
        <v>7.3</v>
      </c>
      <c r="DQ43" s="209" t="str">
        <f t="shared" si="230"/>
        <v>-</v>
      </c>
      <c r="DR43" s="348">
        <f t="shared" si="231"/>
        <v>7.3</v>
      </c>
      <c r="DS43" s="209">
        <f t="shared" si="232"/>
        <v>7.3</v>
      </c>
      <c r="DT43" s="214">
        <v>3</v>
      </c>
      <c r="DU43" s="214">
        <v>5</v>
      </c>
      <c r="DV43" s="311">
        <f t="shared" si="233"/>
        <v>5</v>
      </c>
      <c r="DW43" s="312" t="str">
        <f t="shared" si="234"/>
        <v>3/5</v>
      </c>
      <c r="DX43" s="214">
        <v>0</v>
      </c>
      <c r="DY43" s="214">
        <v>5</v>
      </c>
      <c r="DZ43" s="311">
        <f t="shared" si="235"/>
        <v>5</v>
      </c>
      <c r="EA43" s="312" t="str">
        <f t="shared" si="236"/>
        <v>0/5</v>
      </c>
      <c r="EB43" s="214">
        <v>7</v>
      </c>
      <c r="EC43" s="214"/>
      <c r="ED43" s="311">
        <f t="shared" si="237"/>
        <v>7</v>
      </c>
      <c r="EE43" s="312">
        <f t="shared" si="238"/>
        <v>7</v>
      </c>
      <c r="EF43" s="311">
        <f t="shared" si="239"/>
        <v>5</v>
      </c>
      <c r="EG43" s="348">
        <f t="shared" si="240"/>
        <v>5.7</v>
      </c>
      <c r="EH43" s="210">
        <v>5</v>
      </c>
      <c r="EI43" s="267">
        <f t="shared" si="182"/>
        <v>5.7</v>
      </c>
      <c r="EJ43" s="207" t="str">
        <f t="shared" si="183"/>
        <v>TB</v>
      </c>
      <c r="EK43" s="267">
        <f aca="true" t="shared" si="284" ref="EK43:EK58">ROUND((BB43*$BB$3+EI43*$EI$3)/$EK$3,1)</f>
        <v>5.9</v>
      </c>
      <c r="EL43" s="207" t="str">
        <f t="shared" si="184"/>
        <v>TB</v>
      </c>
      <c r="EM43" s="357">
        <v>2.5</v>
      </c>
      <c r="EN43" s="210">
        <v>6</v>
      </c>
      <c r="EO43" s="210">
        <v>5</v>
      </c>
      <c r="EP43" s="211" t="str">
        <f t="shared" si="241"/>
        <v>6/5</v>
      </c>
      <c r="EQ43" s="209">
        <f t="shared" si="242"/>
        <v>4.3</v>
      </c>
      <c r="ER43" s="209">
        <f t="shared" si="243"/>
        <v>3.8</v>
      </c>
      <c r="ES43" s="500">
        <v>6</v>
      </c>
      <c r="ET43" s="348" t="s">
        <v>491</v>
      </c>
      <c r="EU43" s="467">
        <v>7</v>
      </c>
      <c r="EV43" s="210">
        <v>4</v>
      </c>
      <c r="EW43" s="210"/>
      <c r="EX43" s="211">
        <f t="shared" si="244"/>
        <v>4</v>
      </c>
      <c r="EY43" s="209">
        <f t="shared" si="245"/>
        <v>5.5</v>
      </c>
      <c r="EZ43" s="209" t="str">
        <f t="shared" si="246"/>
        <v>-</v>
      </c>
      <c r="FA43" s="501">
        <f>MAX(EY43:EZ43)</f>
        <v>5.5</v>
      </c>
      <c r="FB43" s="209">
        <f>IF(EY43&gt;=5,EY43,IF(EZ43&gt;=5,EY43&amp;"/"&amp;EZ43,EY43&amp;"/"&amp;EZ43))</f>
        <v>5.5</v>
      </c>
      <c r="FC43" s="357">
        <v>7.5</v>
      </c>
      <c r="FD43" s="210">
        <v>5</v>
      </c>
      <c r="FE43" s="210"/>
      <c r="FF43" s="211">
        <f t="shared" si="247"/>
        <v>5</v>
      </c>
      <c r="FG43" s="209">
        <f t="shared" si="248"/>
        <v>6.3</v>
      </c>
      <c r="FH43" s="209" t="str">
        <f t="shared" si="249"/>
        <v>-</v>
      </c>
      <c r="FI43" s="501">
        <f>MAX(FG43:FH43)</f>
        <v>6.3</v>
      </c>
      <c r="FJ43" s="209">
        <f t="shared" si="278"/>
        <v>6.3</v>
      </c>
      <c r="FK43" s="357">
        <v>6.5</v>
      </c>
      <c r="FL43" s="210">
        <v>2</v>
      </c>
      <c r="FM43" s="210">
        <v>3</v>
      </c>
      <c r="FN43" s="211" t="str">
        <f aca="true" t="shared" si="285" ref="FN43:FN59">IF(ISBLANK(FM43),FL43,FL43&amp;"/"&amp;FM43)</f>
        <v>2/3</v>
      </c>
      <c r="FO43" s="209">
        <f t="shared" si="250"/>
        <v>4.3</v>
      </c>
      <c r="FP43" s="209">
        <f t="shared" si="251"/>
        <v>4.8</v>
      </c>
      <c r="FQ43" s="501">
        <v>5.5</v>
      </c>
      <c r="FR43" s="348" t="s">
        <v>443</v>
      </c>
      <c r="FS43" s="467">
        <v>5</v>
      </c>
      <c r="FT43" s="210">
        <v>2</v>
      </c>
      <c r="FU43" s="210">
        <v>5</v>
      </c>
      <c r="FV43" s="211" t="str">
        <f aca="true" t="shared" si="286" ref="FV43:FV48">IF(ISBLANK(FU43),FT43,FT43&amp;"/"&amp;FU43)</f>
        <v>2/5</v>
      </c>
      <c r="FW43" s="209">
        <f t="shared" si="252"/>
        <v>3.5</v>
      </c>
      <c r="FX43" s="209">
        <f t="shared" si="253"/>
        <v>5</v>
      </c>
      <c r="FY43" s="501">
        <f>MAX(FW43:FX43)</f>
        <v>5</v>
      </c>
      <c r="FZ43" s="209" t="str">
        <f>IF(FW43&gt;=5,FW43,IF(FX43&gt;=5,FW43&amp;"/"&amp;FX43,FW43&amp;"/"&amp;FX43))</f>
        <v>3.5/5</v>
      </c>
      <c r="GA43" s="458">
        <v>6</v>
      </c>
      <c r="GB43" s="226"/>
      <c r="GC43" s="226"/>
      <c r="GD43" s="226" t="s">
        <v>382</v>
      </c>
      <c r="GE43" s="225">
        <f t="shared" si="254"/>
        <v>3</v>
      </c>
      <c r="GF43" s="225" t="str">
        <f t="shared" si="255"/>
        <v>-</v>
      </c>
      <c r="GG43" s="503">
        <v>5.3</v>
      </c>
      <c r="GH43" s="348" t="s">
        <v>389</v>
      </c>
      <c r="GI43" s="439">
        <v>5</v>
      </c>
      <c r="GJ43" s="439">
        <v>6</v>
      </c>
      <c r="GK43" s="440">
        <v>7.2</v>
      </c>
      <c r="GL43" s="446">
        <f t="shared" si="256"/>
        <v>5.9</v>
      </c>
      <c r="GM43" s="502" t="str">
        <f t="shared" si="170"/>
        <v>TB</v>
      </c>
      <c r="GN43" s="357">
        <v>5</v>
      </c>
      <c r="GO43" s="210">
        <v>3</v>
      </c>
      <c r="GP43" s="210">
        <v>3</v>
      </c>
      <c r="GQ43" s="211" t="str">
        <f t="shared" si="257"/>
        <v>3/3</v>
      </c>
      <c r="GR43" s="209">
        <f t="shared" si="258"/>
        <v>4</v>
      </c>
      <c r="GS43" s="209">
        <f t="shared" si="259"/>
        <v>4</v>
      </c>
      <c r="GT43" s="501">
        <f>MAX(GR43:GS43)</f>
        <v>4</v>
      </c>
      <c r="GU43" s="225" t="str">
        <f t="shared" si="260"/>
        <v>4/4</v>
      </c>
      <c r="GV43" s="357">
        <v>2</v>
      </c>
      <c r="GW43" s="210">
        <v>7</v>
      </c>
      <c r="GX43" s="210">
        <v>8</v>
      </c>
      <c r="GY43" s="211" t="str">
        <f aca="true" t="shared" si="287" ref="GY43:GY48">IF(ISBLANK(GX43),GW43,GW43&amp;"/"&amp;GX43)</f>
        <v>7/8</v>
      </c>
      <c r="GZ43" s="209">
        <f t="shared" si="261"/>
        <v>4.5</v>
      </c>
      <c r="HA43" s="209">
        <f t="shared" si="262"/>
        <v>5</v>
      </c>
      <c r="HB43" s="501">
        <f>MAX(GZ43:HA43)</f>
        <v>5</v>
      </c>
      <c r="HC43" s="209" t="str">
        <f t="shared" si="279"/>
        <v>4.5/5</v>
      </c>
      <c r="HD43" s="357">
        <v>6</v>
      </c>
      <c r="HE43" s="210">
        <v>3</v>
      </c>
      <c r="HF43" s="210">
        <v>7</v>
      </c>
      <c r="HG43" s="211" t="str">
        <f t="shared" si="263"/>
        <v>3/7</v>
      </c>
      <c r="HH43" s="209">
        <f t="shared" si="264"/>
        <v>4.5</v>
      </c>
      <c r="HI43" s="209">
        <f t="shared" si="265"/>
        <v>6.5</v>
      </c>
      <c r="HJ43" s="501">
        <f>MAX(HH43:HI43)</f>
        <v>6.5</v>
      </c>
      <c r="HK43" s="209" t="str">
        <f t="shared" si="266"/>
        <v>4.5/6.5</v>
      </c>
      <c r="HL43" s="357">
        <v>6.5</v>
      </c>
      <c r="HM43" s="210">
        <v>6</v>
      </c>
      <c r="HN43" s="210"/>
      <c r="HO43" s="211">
        <f t="shared" si="267"/>
        <v>6</v>
      </c>
      <c r="HP43" s="209">
        <f t="shared" si="268"/>
        <v>6.3</v>
      </c>
      <c r="HQ43" s="209" t="str">
        <f t="shared" si="269"/>
        <v>-</v>
      </c>
      <c r="HR43" s="501">
        <f>MAX(HP43:HQ43)</f>
        <v>6.3</v>
      </c>
      <c r="HS43" s="209">
        <f t="shared" si="270"/>
        <v>6.3</v>
      </c>
      <c r="HT43" s="357">
        <v>6.5</v>
      </c>
      <c r="HU43" s="210">
        <v>3</v>
      </c>
      <c r="HV43" s="210">
        <v>5</v>
      </c>
      <c r="HW43" s="211" t="str">
        <f t="shared" si="271"/>
        <v>3/5</v>
      </c>
      <c r="HX43" s="209">
        <f t="shared" si="272"/>
        <v>4.8</v>
      </c>
      <c r="HY43" s="209">
        <f t="shared" si="273"/>
        <v>5.8</v>
      </c>
      <c r="HZ43" s="501">
        <f>MAX(HX43:HY43)</f>
        <v>5.8</v>
      </c>
      <c r="IA43" s="209" t="str">
        <f t="shared" si="274"/>
        <v>4.8/5.8</v>
      </c>
      <c r="IB43" s="493">
        <v>7</v>
      </c>
      <c r="IC43" s="439">
        <v>7</v>
      </c>
      <c r="ID43" s="439">
        <v>7</v>
      </c>
      <c r="IE43" s="510">
        <v>7.4</v>
      </c>
      <c r="IF43" s="444">
        <f t="shared" si="275"/>
        <v>6.2</v>
      </c>
      <c r="IG43" s="445" t="str">
        <f t="shared" si="171"/>
        <v>TBK</v>
      </c>
      <c r="IH43" s="446">
        <f t="shared" si="276"/>
        <v>6</v>
      </c>
      <c r="II43" s="442" t="str">
        <f t="shared" si="172"/>
        <v>TBK</v>
      </c>
      <c r="IJ43" s="267">
        <f t="shared" si="173"/>
        <v>5.9</v>
      </c>
      <c r="IK43" s="506" t="str">
        <f t="shared" si="174"/>
        <v>TB</v>
      </c>
      <c r="IL43" s="439"/>
      <c r="IM43" s="439"/>
      <c r="IN43" s="439"/>
      <c r="IO43" s="440">
        <f>ROUND(SUM(IL43:IN43)/3,1)</f>
        <v>0</v>
      </c>
      <c r="IP43" s="267">
        <f t="shared" si="277"/>
        <v>3</v>
      </c>
      <c r="IQ43" s="442" t="str">
        <f t="shared" si="175"/>
        <v>Kém</v>
      </c>
      <c r="IR43" s="442"/>
    </row>
    <row r="44" spans="1:252" s="16" customFormat="1" ht="21.75" customHeight="1" hidden="1">
      <c r="A44" s="277">
        <f t="shared" si="181"/>
        <v>12</v>
      </c>
      <c r="B44" s="135" t="s">
        <v>127</v>
      </c>
      <c r="C44" s="136" t="s">
        <v>128</v>
      </c>
      <c r="D44" s="137" t="s">
        <v>129</v>
      </c>
      <c r="E44" s="171">
        <v>6.2</v>
      </c>
      <c r="F44" s="168">
        <v>0</v>
      </c>
      <c r="G44" s="168">
        <v>2</v>
      </c>
      <c r="H44" s="169" t="str">
        <f t="shared" si="185"/>
        <v>0/2</v>
      </c>
      <c r="I44" s="171">
        <f t="shared" si="186"/>
        <v>3.1</v>
      </c>
      <c r="J44" s="171">
        <f t="shared" si="187"/>
        <v>4.1</v>
      </c>
      <c r="K44" s="372">
        <v>6</v>
      </c>
      <c r="L44" s="348" t="s">
        <v>319</v>
      </c>
      <c r="M44" s="209">
        <v>7</v>
      </c>
      <c r="N44" s="210">
        <v>8</v>
      </c>
      <c r="O44" s="210"/>
      <c r="P44" s="211">
        <f t="shared" si="188"/>
        <v>8</v>
      </c>
      <c r="Q44" s="209">
        <f t="shared" si="189"/>
        <v>7.5</v>
      </c>
      <c r="R44" s="209" t="str">
        <f t="shared" si="190"/>
        <v>-</v>
      </c>
      <c r="S44" s="348">
        <f>MAX(Q44:R44)</f>
        <v>7.5</v>
      </c>
      <c r="T44" s="209">
        <f>IF(Q44&gt;=5,Q44,IF(R44&gt;=5,Q44&amp;"/"&amp;R44,Q44&amp;"/"&amp;R44))</f>
        <v>7.5</v>
      </c>
      <c r="U44" s="209">
        <v>7.3</v>
      </c>
      <c r="V44" s="210">
        <v>5</v>
      </c>
      <c r="W44" s="210"/>
      <c r="X44" s="211">
        <f t="shared" si="191"/>
        <v>5</v>
      </c>
      <c r="Y44" s="209">
        <f t="shared" si="192"/>
        <v>6.2</v>
      </c>
      <c r="Z44" s="209" t="str">
        <f t="shared" si="193"/>
        <v>-</v>
      </c>
      <c r="AA44" s="348">
        <f aca="true" t="shared" si="288" ref="AA44:AA51">MAX(Y44:Z44)</f>
        <v>6.2</v>
      </c>
      <c r="AB44" s="209">
        <f aca="true" t="shared" si="289" ref="AB44:AB51">IF(Y44&gt;=5,Y44,IF(Z44&gt;=5,Y44&amp;"/"&amp;Z44,Y44&amp;"/"&amp;Z44))</f>
        <v>6.2</v>
      </c>
      <c r="AC44" s="209">
        <v>7</v>
      </c>
      <c r="AD44" s="210">
        <v>5</v>
      </c>
      <c r="AE44" s="210"/>
      <c r="AF44" s="211">
        <f>IF(ISBLANK(AE44),AD44,AD44&amp;"/"&amp;AE44)</f>
        <v>5</v>
      </c>
      <c r="AG44" s="209">
        <f>ROUND((AC44+AD44)/2,1)</f>
        <v>6</v>
      </c>
      <c r="AH44" s="209" t="str">
        <f>IF(ISNUMBER(AE44),ROUND((AC44+AE44)/2,1),"-")</f>
        <v>-</v>
      </c>
      <c r="AI44" s="348">
        <f>MAX(AG44:AH44)</f>
        <v>6</v>
      </c>
      <c r="AJ44" s="209">
        <f>IF(AG44&gt;=5,AG44,IF(AH44&gt;=5,AG44&amp;"/"&amp;AH44,AG44&amp;"/"&amp;AH44))</f>
        <v>6</v>
      </c>
      <c r="AK44" s="209">
        <v>6.5</v>
      </c>
      <c r="AL44" s="210">
        <v>7</v>
      </c>
      <c r="AM44" s="210"/>
      <c r="AN44" s="211">
        <f t="shared" si="194"/>
        <v>7</v>
      </c>
      <c r="AO44" s="209">
        <f t="shared" si="195"/>
        <v>6.8</v>
      </c>
      <c r="AP44" s="209" t="str">
        <f t="shared" si="196"/>
        <v>-</v>
      </c>
      <c r="AQ44" s="348">
        <f t="shared" si="197"/>
        <v>6.8</v>
      </c>
      <c r="AR44" s="209">
        <f t="shared" si="198"/>
        <v>6.8</v>
      </c>
      <c r="AS44" s="209">
        <v>5</v>
      </c>
      <c r="AT44" s="210">
        <v>4</v>
      </c>
      <c r="AU44" s="210">
        <v>6</v>
      </c>
      <c r="AV44" s="211" t="str">
        <f t="shared" si="199"/>
        <v>4/6</v>
      </c>
      <c r="AW44" s="209">
        <f t="shared" si="200"/>
        <v>4.5</v>
      </c>
      <c r="AX44" s="209">
        <f t="shared" si="201"/>
        <v>5.5</v>
      </c>
      <c r="AY44" s="348">
        <f>MAX(AW44:AX44)</f>
        <v>5.5</v>
      </c>
      <c r="AZ44" s="209" t="str">
        <f>IF(AW44&gt;=5,AW44,IF(AX44&gt;=5,AW44&amp;"/"&amp;AX44,AW44&amp;"/"&amp;AX44))</f>
        <v>4.5/5.5</v>
      </c>
      <c r="BA44" s="215">
        <v>7</v>
      </c>
      <c r="BB44" s="225">
        <f aca="true" t="shared" si="290" ref="BB44:BB58">ROUND((K44*$L$3+S44*$T$3+AA44*$AB$3+AI44*$AJ$3+AQ44*$AR$3+AY44*$AZ$3+BA44*$BA$3)/$BB$3,1)</f>
        <v>6.2</v>
      </c>
      <c r="BC44" s="226" t="str">
        <f t="shared" si="169"/>
        <v>TBK</v>
      </c>
      <c r="BD44" s="209">
        <v>7</v>
      </c>
      <c r="BE44" s="210">
        <v>4</v>
      </c>
      <c r="BF44" s="210"/>
      <c r="BG44" s="211">
        <f aca="true" t="shared" si="291" ref="BG44:BG51">IF(ISBLANK(BF44),BE44,BE44&amp;"/"&amp;BF44)</f>
        <v>4</v>
      </c>
      <c r="BH44" s="209">
        <f t="shared" si="202"/>
        <v>5.5</v>
      </c>
      <c r="BI44" s="209" t="str">
        <f t="shared" si="203"/>
        <v>-</v>
      </c>
      <c r="BJ44" s="348">
        <f aca="true" t="shared" si="292" ref="BJ44:BJ51">MAX(BH44:BI44)</f>
        <v>5.5</v>
      </c>
      <c r="BK44" s="209">
        <f aca="true" t="shared" si="293" ref="BK44:BK51">IF(BH44&gt;=5,BH44,IF(BI44&gt;=5,BH44&amp;"/"&amp;BI44,BH44&amp;"/"&amp;BI44))</f>
        <v>5.5</v>
      </c>
      <c r="BL44" s="209">
        <v>7.5</v>
      </c>
      <c r="BM44" s="215">
        <v>5</v>
      </c>
      <c r="BN44" s="215"/>
      <c r="BO44" s="211">
        <f t="shared" si="204"/>
        <v>5</v>
      </c>
      <c r="BP44" s="209">
        <f t="shared" si="205"/>
        <v>6.3</v>
      </c>
      <c r="BQ44" s="209" t="str">
        <f t="shared" si="206"/>
        <v>-</v>
      </c>
      <c r="BR44" s="348">
        <f t="shared" si="282"/>
        <v>6.3</v>
      </c>
      <c r="BS44" s="209">
        <f t="shared" si="283"/>
        <v>6.3</v>
      </c>
      <c r="BT44" s="209"/>
      <c r="BU44" s="209"/>
      <c r="BV44" s="348"/>
      <c r="BW44" s="209"/>
      <c r="BX44" s="209">
        <v>6</v>
      </c>
      <c r="BY44" s="210">
        <v>5</v>
      </c>
      <c r="BZ44" s="210"/>
      <c r="CA44" s="211">
        <f t="shared" si="207"/>
        <v>5</v>
      </c>
      <c r="CB44" s="209">
        <f t="shared" si="208"/>
        <v>5.5</v>
      </c>
      <c r="CC44" s="209" t="str">
        <f t="shared" si="209"/>
        <v>-</v>
      </c>
      <c r="CD44" s="348">
        <f t="shared" si="280"/>
        <v>5.5</v>
      </c>
      <c r="CE44" s="209">
        <f t="shared" si="281"/>
        <v>5.5</v>
      </c>
      <c r="CF44" s="209">
        <v>7</v>
      </c>
      <c r="CG44" s="210">
        <v>5</v>
      </c>
      <c r="CH44" s="210"/>
      <c r="CI44" s="211">
        <f t="shared" si="210"/>
        <v>5</v>
      </c>
      <c r="CJ44" s="209">
        <f t="shared" si="211"/>
        <v>6</v>
      </c>
      <c r="CK44" s="209" t="str">
        <f t="shared" si="212"/>
        <v>-</v>
      </c>
      <c r="CL44" s="348">
        <f t="shared" si="213"/>
        <v>6</v>
      </c>
      <c r="CM44" s="209">
        <f t="shared" si="214"/>
        <v>6</v>
      </c>
      <c r="CN44" s="209">
        <v>5.8</v>
      </c>
      <c r="CO44" s="210">
        <v>5</v>
      </c>
      <c r="CP44" s="210"/>
      <c r="CQ44" s="211">
        <f t="shared" si="215"/>
        <v>5</v>
      </c>
      <c r="CR44" s="209">
        <f t="shared" si="216"/>
        <v>5.4</v>
      </c>
      <c r="CS44" s="209" t="str">
        <f t="shared" si="217"/>
        <v>-</v>
      </c>
      <c r="CT44" s="348">
        <f t="shared" si="218"/>
        <v>5.4</v>
      </c>
      <c r="CU44" s="209">
        <f t="shared" si="219"/>
        <v>5.4</v>
      </c>
      <c r="CV44" s="209">
        <v>6</v>
      </c>
      <c r="CW44" s="210">
        <v>3</v>
      </c>
      <c r="CX44" s="210">
        <v>9</v>
      </c>
      <c r="CY44" s="211" t="str">
        <f t="shared" si="220"/>
        <v>3/9</v>
      </c>
      <c r="CZ44" s="209">
        <f t="shared" si="221"/>
        <v>4.5</v>
      </c>
      <c r="DA44" s="209">
        <f t="shared" si="222"/>
        <v>7.5</v>
      </c>
      <c r="DB44" s="348">
        <f t="shared" si="223"/>
        <v>7.5</v>
      </c>
      <c r="DC44" s="209" t="str">
        <f t="shared" si="224"/>
        <v>4.5/7.5</v>
      </c>
      <c r="DD44" s="209">
        <v>6</v>
      </c>
      <c r="DE44" s="210">
        <v>6</v>
      </c>
      <c r="DF44" s="210"/>
      <c r="DG44" s="211">
        <f t="shared" si="225"/>
        <v>6</v>
      </c>
      <c r="DH44" s="209">
        <f t="shared" si="226"/>
        <v>6</v>
      </c>
      <c r="DI44" s="209" t="str">
        <f t="shared" si="227"/>
        <v>-</v>
      </c>
      <c r="DJ44" s="348">
        <f>MAX(DH44:DI44)</f>
        <v>6</v>
      </c>
      <c r="DK44" s="209">
        <f>IF(DH44&gt;=5,DH44,IF(DI44&gt;=5,DH44&amp;"/"&amp;DI44,DH44&amp;"/"&amp;DI44))</f>
        <v>6</v>
      </c>
      <c r="DL44" s="209">
        <v>7.6</v>
      </c>
      <c r="DM44" s="210">
        <v>7</v>
      </c>
      <c r="DN44" s="210"/>
      <c r="DO44" s="211">
        <f t="shared" si="228"/>
        <v>7</v>
      </c>
      <c r="DP44" s="209">
        <f t="shared" si="229"/>
        <v>7.3</v>
      </c>
      <c r="DQ44" s="209" t="str">
        <f t="shared" si="230"/>
        <v>-</v>
      </c>
      <c r="DR44" s="348">
        <f t="shared" si="231"/>
        <v>7.3</v>
      </c>
      <c r="DS44" s="209">
        <f t="shared" si="232"/>
        <v>7.3</v>
      </c>
      <c r="DT44" s="214">
        <v>5</v>
      </c>
      <c r="DU44" s="214"/>
      <c r="DV44" s="311">
        <f t="shared" si="233"/>
        <v>5</v>
      </c>
      <c r="DW44" s="312">
        <f t="shared" si="234"/>
        <v>5</v>
      </c>
      <c r="DX44" s="215">
        <v>7</v>
      </c>
      <c r="DY44" s="214"/>
      <c r="DZ44" s="311">
        <f t="shared" si="235"/>
        <v>7</v>
      </c>
      <c r="EA44" s="312">
        <f t="shared" si="236"/>
        <v>7</v>
      </c>
      <c r="EB44" s="215">
        <v>7</v>
      </c>
      <c r="EC44" s="215"/>
      <c r="ED44" s="311">
        <f t="shared" si="237"/>
        <v>7</v>
      </c>
      <c r="EE44" s="312">
        <f t="shared" si="238"/>
        <v>7</v>
      </c>
      <c r="EF44" s="311">
        <f t="shared" si="239"/>
        <v>5</v>
      </c>
      <c r="EG44" s="348">
        <f t="shared" si="240"/>
        <v>6.3</v>
      </c>
      <c r="EH44" s="210">
        <v>6</v>
      </c>
      <c r="EI44" s="267">
        <f t="shared" si="182"/>
        <v>6.2</v>
      </c>
      <c r="EJ44" s="207" t="str">
        <f t="shared" si="183"/>
        <v>TBK</v>
      </c>
      <c r="EK44" s="267">
        <f t="shared" si="284"/>
        <v>6.2</v>
      </c>
      <c r="EL44" s="204" t="str">
        <f t="shared" si="184"/>
        <v>TBK</v>
      </c>
      <c r="EM44" s="357">
        <v>4</v>
      </c>
      <c r="EN44" s="210">
        <v>5</v>
      </c>
      <c r="EO44" s="210">
        <v>5</v>
      </c>
      <c r="EP44" s="211" t="str">
        <f t="shared" si="241"/>
        <v>5/5</v>
      </c>
      <c r="EQ44" s="209">
        <f t="shared" si="242"/>
        <v>4.5</v>
      </c>
      <c r="ER44" s="209">
        <f t="shared" si="243"/>
        <v>4.5</v>
      </c>
      <c r="ES44" s="500">
        <v>5.8</v>
      </c>
      <c r="ET44" s="348" t="s">
        <v>490</v>
      </c>
      <c r="EU44" s="467">
        <v>6.67</v>
      </c>
      <c r="EV44" s="210">
        <v>2</v>
      </c>
      <c r="EW44" s="210">
        <v>0</v>
      </c>
      <c r="EX44" s="211" t="str">
        <f t="shared" si="244"/>
        <v>2/0</v>
      </c>
      <c r="EY44" s="209">
        <f t="shared" si="245"/>
        <v>4.3</v>
      </c>
      <c r="EZ44" s="209">
        <f t="shared" si="246"/>
        <v>3.3</v>
      </c>
      <c r="FA44" s="501">
        <v>6.5</v>
      </c>
      <c r="FB44" s="348" t="s">
        <v>480</v>
      </c>
      <c r="FC44" s="357">
        <v>7.5</v>
      </c>
      <c r="FD44" s="210">
        <v>6</v>
      </c>
      <c r="FE44" s="210"/>
      <c r="FF44" s="211">
        <f t="shared" si="247"/>
        <v>6</v>
      </c>
      <c r="FG44" s="209">
        <f t="shared" si="248"/>
        <v>6.8</v>
      </c>
      <c r="FH44" s="209" t="str">
        <f t="shared" si="249"/>
        <v>-</v>
      </c>
      <c r="FI44" s="501">
        <f>MAX(FG44:FH44)</f>
        <v>6.8</v>
      </c>
      <c r="FJ44" s="209">
        <f t="shared" si="278"/>
        <v>6.8</v>
      </c>
      <c r="FK44" s="357">
        <v>7</v>
      </c>
      <c r="FL44" s="210">
        <v>2</v>
      </c>
      <c r="FM44" s="210">
        <v>0</v>
      </c>
      <c r="FN44" s="211" t="str">
        <f t="shared" si="285"/>
        <v>2/0</v>
      </c>
      <c r="FO44" s="209">
        <f t="shared" si="250"/>
        <v>4.5</v>
      </c>
      <c r="FP44" s="209">
        <f t="shared" si="251"/>
        <v>3.5</v>
      </c>
      <c r="FQ44" s="501">
        <v>6</v>
      </c>
      <c r="FR44" s="348" t="s">
        <v>449</v>
      </c>
      <c r="FS44" s="467">
        <v>5.33</v>
      </c>
      <c r="FT44" s="210">
        <v>3</v>
      </c>
      <c r="FU44" s="210">
        <v>3</v>
      </c>
      <c r="FV44" s="211" t="str">
        <f t="shared" si="286"/>
        <v>3/3</v>
      </c>
      <c r="FW44" s="209">
        <f t="shared" si="252"/>
        <v>4.2</v>
      </c>
      <c r="FX44" s="209">
        <f t="shared" si="253"/>
        <v>4.2</v>
      </c>
      <c r="FY44" s="501">
        <v>6.8</v>
      </c>
      <c r="FZ44" s="348" t="s">
        <v>427</v>
      </c>
      <c r="GA44" s="357">
        <v>6.5</v>
      </c>
      <c r="GB44" s="210">
        <v>1</v>
      </c>
      <c r="GC44" s="210">
        <v>3</v>
      </c>
      <c r="GD44" s="211" t="str">
        <f>IF(ISBLANK(GC44),GB44,GB44&amp;"/"&amp;GC44)</f>
        <v>1/3</v>
      </c>
      <c r="GE44" s="209">
        <f t="shared" si="254"/>
        <v>3.8</v>
      </c>
      <c r="GF44" s="209">
        <f t="shared" si="255"/>
        <v>4.8</v>
      </c>
      <c r="GG44" s="501">
        <v>5.5</v>
      </c>
      <c r="GH44" s="348" t="s">
        <v>462</v>
      </c>
      <c r="GI44" s="439">
        <v>7</v>
      </c>
      <c r="GJ44" s="439">
        <v>6</v>
      </c>
      <c r="GK44" s="440">
        <v>6.4</v>
      </c>
      <c r="GL44" s="446">
        <f t="shared" si="256"/>
        <v>6.3</v>
      </c>
      <c r="GM44" s="502" t="str">
        <f t="shared" si="170"/>
        <v>TBK</v>
      </c>
      <c r="GN44" s="357">
        <v>5</v>
      </c>
      <c r="GO44" s="210">
        <v>3</v>
      </c>
      <c r="GP44" s="210">
        <v>4</v>
      </c>
      <c r="GQ44" s="211" t="str">
        <f t="shared" si="257"/>
        <v>3/4</v>
      </c>
      <c r="GR44" s="209">
        <f t="shared" si="258"/>
        <v>4</v>
      </c>
      <c r="GS44" s="209">
        <f t="shared" si="259"/>
        <v>4.5</v>
      </c>
      <c r="GT44" s="501">
        <f>MAX(GR44:GS44)</f>
        <v>4.5</v>
      </c>
      <c r="GU44" s="225" t="str">
        <f t="shared" si="260"/>
        <v>4/4.5</v>
      </c>
      <c r="GV44" s="357">
        <v>4</v>
      </c>
      <c r="GW44" s="210">
        <v>6</v>
      </c>
      <c r="GX44" s="210"/>
      <c r="GY44" s="211">
        <f t="shared" si="287"/>
        <v>6</v>
      </c>
      <c r="GZ44" s="209">
        <f t="shared" si="261"/>
        <v>5</v>
      </c>
      <c r="HA44" s="209" t="str">
        <f t="shared" si="262"/>
        <v>-</v>
      </c>
      <c r="HB44" s="501">
        <f>MAX(GZ44:HA44)</f>
        <v>5</v>
      </c>
      <c r="HC44" s="209">
        <f t="shared" si="279"/>
        <v>5</v>
      </c>
      <c r="HD44" s="357">
        <v>5.5</v>
      </c>
      <c r="HE44" s="210">
        <v>5</v>
      </c>
      <c r="HF44" s="210"/>
      <c r="HG44" s="211">
        <f t="shared" si="263"/>
        <v>5</v>
      </c>
      <c r="HH44" s="209">
        <f t="shared" si="264"/>
        <v>5.3</v>
      </c>
      <c r="HI44" s="209" t="str">
        <f t="shared" si="265"/>
        <v>-</v>
      </c>
      <c r="HJ44" s="501">
        <f>MAX(HH44:HI44)</f>
        <v>5.3</v>
      </c>
      <c r="HK44" s="209">
        <f t="shared" si="266"/>
        <v>5.3</v>
      </c>
      <c r="HL44" s="357">
        <v>6.5</v>
      </c>
      <c r="HM44" s="210">
        <v>6</v>
      </c>
      <c r="HN44" s="210"/>
      <c r="HO44" s="211">
        <f t="shared" si="267"/>
        <v>6</v>
      </c>
      <c r="HP44" s="209">
        <f t="shared" si="268"/>
        <v>6.3</v>
      </c>
      <c r="HQ44" s="209" t="str">
        <f t="shared" si="269"/>
        <v>-</v>
      </c>
      <c r="HR44" s="501">
        <f>MAX(HP44:HQ44)</f>
        <v>6.3</v>
      </c>
      <c r="HS44" s="209">
        <f t="shared" si="270"/>
        <v>6.3</v>
      </c>
      <c r="HT44" s="357">
        <v>6</v>
      </c>
      <c r="HU44" s="210">
        <v>2</v>
      </c>
      <c r="HV44" s="210">
        <v>3</v>
      </c>
      <c r="HW44" s="211" t="str">
        <f t="shared" si="271"/>
        <v>2/3</v>
      </c>
      <c r="HX44" s="209">
        <f t="shared" si="272"/>
        <v>4</v>
      </c>
      <c r="HY44" s="209">
        <f t="shared" si="273"/>
        <v>4.5</v>
      </c>
      <c r="HZ44" s="501">
        <f>MAX(HX44:HY44)</f>
        <v>4.5</v>
      </c>
      <c r="IA44" s="225" t="str">
        <f t="shared" si="274"/>
        <v>4/4.5</v>
      </c>
      <c r="IB44" s="493">
        <v>6</v>
      </c>
      <c r="IC44" s="439">
        <v>6</v>
      </c>
      <c r="ID44" s="439">
        <v>8</v>
      </c>
      <c r="IE44" s="510">
        <v>7.3</v>
      </c>
      <c r="IF44" s="444">
        <f t="shared" si="275"/>
        <v>6</v>
      </c>
      <c r="IG44" s="445" t="str">
        <f t="shared" si="171"/>
        <v>TBK</v>
      </c>
      <c r="IH44" s="446">
        <f t="shared" si="276"/>
        <v>6.2</v>
      </c>
      <c r="II44" s="442" t="str">
        <f t="shared" si="172"/>
        <v>TBK</v>
      </c>
      <c r="IJ44" s="267">
        <f t="shared" si="173"/>
        <v>6.2</v>
      </c>
      <c r="IK44" s="506" t="str">
        <f t="shared" si="174"/>
        <v>TBK</v>
      </c>
      <c r="IL44" s="439"/>
      <c r="IM44" s="439"/>
      <c r="IN44" s="439"/>
      <c r="IO44" s="440">
        <f>ROUND(SUM(IL44:IN44)/3,1)</f>
        <v>0</v>
      </c>
      <c r="IP44" s="267">
        <f t="shared" si="277"/>
        <v>3.1</v>
      </c>
      <c r="IQ44" s="442" t="str">
        <f t="shared" si="175"/>
        <v>Kém</v>
      </c>
      <c r="IR44" s="442"/>
    </row>
    <row r="45" spans="1:252" s="16" customFormat="1" ht="21.75" customHeight="1" hidden="1">
      <c r="A45" s="277">
        <f t="shared" si="181"/>
        <v>13</v>
      </c>
      <c r="B45" s="135" t="s">
        <v>133</v>
      </c>
      <c r="C45" s="136" t="s">
        <v>134</v>
      </c>
      <c r="D45" s="137" t="s">
        <v>135</v>
      </c>
      <c r="E45" s="171">
        <v>7.4</v>
      </c>
      <c r="F45" s="168">
        <v>1</v>
      </c>
      <c r="G45" s="168">
        <v>2</v>
      </c>
      <c r="H45" s="169" t="str">
        <f t="shared" si="185"/>
        <v>1/2</v>
      </c>
      <c r="I45" s="171">
        <f t="shared" si="186"/>
        <v>4.2</v>
      </c>
      <c r="J45" s="171">
        <f t="shared" si="187"/>
        <v>4.7</v>
      </c>
      <c r="K45" s="372">
        <v>5.9</v>
      </c>
      <c r="L45" s="348" t="s">
        <v>321</v>
      </c>
      <c r="M45" s="209">
        <v>4.5</v>
      </c>
      <c r="N45" s="210">
        <v>8</v>
      </c>
      <c r="O45" s="210"/>
      <c r="P45" s="211">
        <f t="shared" si="188"/>
        <v>8</v>
      </c>
      <c r="Q45" s="209">
        <f t="shared" si="189"/>
        <v>6.3</v>
      </c>
      <c r="R45" s="209" t="str">
        <f t="shared" si="190"/>
        <v>-</v>
      </c>
      <c r="S45" s="348">
        <f>MAX(Q45:R45)</f>
        <v>6.3</v>
      </c>
      <c r="T45" s="209">
        <f>IF(Q45&gt;=5,Q45,IF(R45&gt;=5,Q45&amp;"/"&amp;R45,Q45&amp;"/"&amp;R45))</f>
        <v>6.3</v>
      </c>
      <c r="U45" s="209">
        <v>7.3</v>
      </c>
      <c r="V45" s="210">
        <v>4</v>
      </c>
      <c r="W45" s="210"/>
      <c r="X45" s="211">
        <f t="shared" si="191"/>
        <v>4</v>
      </c>
      <c r="Y45" s="209">
        <f t="shared" si="192"/>
        <v>5.7</v>
      </c>
      <c r="Z45" s="209" t="str">
        <f t="shared" si="193"/>
        <v>-</v>
      </c>
      <c r="AA45" s="348">
        <f t="shared" si="288"/>
        <v>5.7</v>
      </c>
      <c r="AB45" s="209">
        <f t="shared" si="289"/>
        <v>5.7</v>
      </c>
      <c r="AC45" s="222"/>
      <c r="AD45" s="223"/>
      <c r="AE45" s="223"/>
      <c r="AF45" s="223" t="s">
        <v>253</v>
      </c>
      <c r="AG45" s="222"/>
      <c r="AH45" s="222"/>
      <c r="AI45" s="376">
        <v>6</v>
      </c>
      <c r="AJ45" s="209">
        <v>6</v>
      </c>
      <c r="AK45" s="209">
        <v>3</v>
      </c>
      <c r="AL45" s="210">
        <v>7</v>
      </c>
      <c r="AM45" s="210"/>
      <c r="AN45" s="211">
        <f t="shared" si="194"/>
        <v>7</v>
      </c>
      <c r="AO45" s="209">
        <f t="shared" si="195"/>
        <v>5</v>
      </c>
      <c r="AP45" s="209" t="str">
        <f t="shared" si="196"/>
        <v>-</v>
      </c>
      <c r="AQ45" s="348">
        <f t="shared" si="197"/>
        <v>5</v>
      </c>
      <c r="AR45" s="209">
        <f t="shared" si="198"/>
        <v>5</v>
      </c>
      <c r="AS45" s="209">
        <v>6.3</v>
      </c>
      <c r="AT45" s="210">
        <v>5</v>
      </c>
      <c r="AU45" s="210"/>
      <c r="AV45" s="211">
        <f t="shared" si="199"/>
        <v>5</v>
      </c>
      <c r="AW45" s="209">
        <f t="shared" si="200"/>
        <v>5.7</v>
      </c>
      <c r="AX45" s="209" t="str">
        <f t="shared" si="201"/>
        <v>-</v>
      </c>
      <c r="AY45" s="348">
        <f>MAX(AW45:AX45)</f>
        <v>5.7</v>
      </c>
      <c r="AZ45" s="209">
        <f>IF(AW45&gt;=5,AW45,IF(AX45&gt;=5,AW45&amp;"/"&amp;AX45,AW45&amp;"/"&amp;AX45))</f>
        <v>5.7</v>
      </c>
      <c r="BA45" s="215">
        <v>7</v>
      </c>
      <c r="BB45" s="225">
        <f t="shared" si="290"/>
        <v>5.9</v>
      </c>
      <c r="BC45" s="226" t="str">
        <f t="shared" si="169"/>
        <v>TB</v>
      </c>
      <c r="BD45" s="209">
        <v>6.7</v>
      </c>
      <c r="BE45" s="210">
        <v>3</v>
      </c>
      <c r="BF45" s="210">
        <v>6</v>
      </c>
      <c r="BG45" s="211" t="str">
        <f t="shared" si="291"/>
        <v>3/6</v>
      </c>
      <c r="BH45" s="209">
        <f t="shared" si="202"/>
        <v>4.9</v>
      </c>
      <c r="BI45" s="209">
        <f t="shared" si="203"/>
        <v>6.4</v>
      </c>
      <c r="BJ45" s="348">
        <f t="shared" si="292"/>
        <v>6.4</v>
      </c>
      <c r="BK45" s="209" t="str">
        <f t="shared" si="293"/>
        <v>4.9/6.4</v>
      </c>
      <c r="BL45" s="209">
        <v>6.5</v>
      </c>
      <c r="BM45" s="215">
        <v>5</v>
      </c>
      <c r="BN45" s="215"/>
      <c r="BO45" s="211">
        <f t="shared" si="204"/>
        <v>5</v>
      </c>
      <c r="BP45" s="209">
        <f t="shared" si="205"/>
        <v>5.8</v>
      </c>
      <c r="BQ45" s="209" t="str">
        <f t="shared" si="206"/>
        <v>-</v>
      </c>
      <c r="BR45" s="348">
        <f t="shared" si="282"/>
        <v>5.8</v>
      </c>
      <c r="BS45" s="209">
        <f t="shared" si="283"/>
        <v>5.8</v>
      </c>
      <c r="BT45" s="209"/>
      <c r="BU45" s="209"/>
      <c r="BV45" s="348"/>
      <c r="BW45" s="209"/>
      <c r="BX45" s="209">
        <v>6</v>
      </c>
      <c r="BY45" s="210">
        <v>7</v>
      </c>
      <c r="BZ45" s="210"/>
      <c r="CA45" s="211">
        <f t="shared" si="207"/>
        <v>7</v>
      </c>
      <c r="CB45" s="209">
        <f t="shared" si="208"/>
        <v>6.5</v>
      </c>
      <c r="CC45" s="209" t="str">
        <f t="shared" si="209"/>
        <v>-</v>
      </c>
      <c r="CD45" s="348">
        <f t="shared" si="280"/>
        <v>6.5</v>
      </c>
      <c r="CE45" s="209">
        <f t="shared" si="281"/>
        <v>6.5</v>
      </c>
      <c r="CF45" s="209">
        <v>7</v>
      </c>
      <c r="CG45" s="210">
        <v>6</v>
      </c>
      <c r="CH45" s="210"/>
      <c r="CI45" s="211">
        <f t="shared" si="210"/>
        <v>6</v>
      </c>
      <c r="CJ45" s="209">
        <f t="shared" si="211"/>
        <v>6.5</v>
      </c>
      <c r="CK45" s="209" t="str">
        <f t="shared" si="212"/>
        <v>-</v>
      </c>
      <c r="CL45" s="348">
        <f t="shared" si="213"/>
        <v>6.5</v>
      </c>
      <c r="CM45" s="209">
        <f t="shared" si="214"/>
        <v>6.5</v>
      </c>
      <c r="CN45" s="209">
        <v>6</v>
      </c>
      <c r="CO45" s="210">
        <v>5</v>
      </c>
      <c r="CP45" s="210"/>
      <c r="CQ45" s="211">
        <f t="shared" si="215"/>
        <v>5</v>
      </c>
      <c r="CR45" s="209">
        <f t="shared" si="216"/>
        <v>5.5</v>
      </c>
      <c r="CS45" s="209" t="str">
        <f t="shared" si="217"/>
        <v>-</v>
      </c>
      <c r="CT45" s="348">
        <f t="shared" si="218"/>
        <v>5.5</v>
      </c>
      <c r="CU45" s="209">
        <f t="shared" si="219"/>
        <v>5.5</v>
      </c>
      <c r="CV45" s="209">
        <v>6</v>
      </c>
      <c r="CW45" s="210">
        <v>4</v>
      </c>
      <c r="CX45" s="210"/>
      <c r="CY45" s="211">
        <f t="shared" si="220"/>
        <v>4</v>
      </c>
      <c r="CZ45" s="209">
        <f t="shared" si="221"/>
        <v>5</v>
      </c>
      <c r="DA45" s="209" t="str">
        <f t="shared" si="222"/>
        <v>-</v>
      </c>
      <c r="DB45" s="348">
        <f t="shared" si="223"/>
        <v>5</v>
      </c>
      <c r="DC45" s="209">
        <f t="shared" si="224"/>
        <v>5</v>
      </c>
      <c r="DD45" s="209">
        <v>8</v>
      </c>
      <c r="DE45" s="210">
        <v>3</v>
      </c>
      <c r="DF45" s="210"/>
      <c r="DG45" s="211">
        <f t="shared" si="225"/>
        <v>3</v>
      </c>
      <c r="DH45" s="209">
        <f t="shared" si="226"/>
        <v>5.5</v>
      </c>
      <c r="DI45" s="209" t="str">
        <f t="shared" si="227"/>
        <v>-</v>
      </c>
      <c r="DJ45" s="348">
        <f>MAX(DH45:DI45)</f>
        <v>5.5</v>
      </c>
      <c r="DK45" s="209">
        <f>IF(DH45&gt;=5,DH45,IF(DI45&gt;=5,DH45&amp;"/"&amp;DI45,DH45&amp;"/"&amp;DI45))</f>
        <v>5.5</v>
      </c>
      <c r="DL45" s="209">
        <v>6.2</v>
      </c>
      <c r="DM45" s="210">
        <v>7</v>
      </c>
      <c r="DN45" s="210"/>
      <c r="DO45" s="211">
        <f t="shared" si="228"/>
        <v>7</v>
      </c>
      <c r="DP45" s="209">
        <f t="shared" si="229"/>
        <v>6.6</v>
      </c>
      <c r="DQ45" s="209" t="str">
        <f t="shared" si="230"/>
        <v>-</v>
      </c>
      <c r="DR45" s="348">
        <f t="shared" si="231"/>
        <v>6.6</v>
      </c>
      <c r="DS45" s="209">
        <f t="shared" si="232"/>
        <v>6.6</v>
      </c>
      <c r="DT45" s="286">
        <v>4</v>
      </c>
      <c r="DU45" s="286">
        <v>4</v>
      </c>
      <c r="DV45" s="311">
        <f t="shared" si="233"/>
        <v>4</v>
      </c>
      <c r="DW45" s="486" t="s">
        <v>456</v>
      </c>
      <c r="DX45" s="215">
        <v>7</v>
      </c>
      <c r="DY45" s="214"/>
      <c r="DZ45" s="311">
        <f t="shared" si="235"/>
        <v>7</v>
      </c>
      <c r="EA45" s="312">
        <f t="shared" si="236"/>
        <v>7</v>
      </c>
      <c r="EB45" s="215">
        <v>7</v>
      </c>
      <c r="EC45" s="215"/>
      <c r="ED45" s="311">
        <f t="shared" si="237"/>
        <v>7</v>
      </c>
      <c r="EE45" s="312">
        <f t="shared" si="238"/>
        <v>7</v>
      </c>
      <c r="EF45" s="311">
        <f t="shared" si="239"/>
        <v>4</v>
      </c>
      <c r="EG45" s="348">
        <v>7.3</v>
      </c>
      <c r="EH45" s="210">
        <v>7</v>
      </c>
      <c r="EI45" s="267">
        <f t="shared" si="182"/>
        <v>6</v>
      </c>
      <c r="EJ45" s="207" t="str">
        <f t="shared" si="183"/>
        <v>TBK</v>
      </c>
      <c r="EK45" s="267">
        <f t="shared" si="284"/>
        <v>6</v>
      </c>
      <c r="EL45" s="204" t="str">
        <f t="shared" si="184"/>
        <v>TBK</v>
      </c>
      <c r="EM45" s="357">
        <v>4</v>
      </c>
      <c r="EN45" s="210">
        <v>6</v>
      </c>
      <c r="EO45" s="210"/>
      <c r="EP45" s="211">
        <f t="shared" si="241"/>
        <v>6</v>
      </c>
      <c r="EQ45" s="209">
        <f t="shared" si="242"/>
        <v>5</v>
      </c>
      <c r="ER45" s="209" t="str">
        <f t="shared" si="243"/>
        <v>-</v>
      </c>
      <c r="ES45" s="500">
        <f>MAX(EQ45:ER45)</f>
        <v>5</v>
      </c>
      <c r="ET45" s="209">
        <f aca="true" t="shared" si="294" ref="ET45:ET53">IF(EQ45&gt;=5,EQ45,IF(ER45&gt;=5,EQ45&amp;"/"&amp;ER45,EQ45&amp;"/"&amp;ER45))</f>
        <v>5</v>
      </c>
      <c r="EU45" s="467">
        <v>6.67</v>
      </c>
      <c r="EV45" s="210">
        <v>2</v>
      </c>
      <c r="EW45" s="210">
        <v>4</v>
      </c>
      <c r="EX45" s="211" t="str">
        <f t="shared" si="244"/>
        <v>2/4</v>
      </c>
      <c r="EY45" s="209">
        <f t="shared" si="245"/>
        <v>4.3</v>
      </c>
      <c r="EZ45" s="209">
        <f t="shared" si="246"/>
        <v>5.3</v>
      </c>
      <c r="FA45" s="501">
        <f>MAX(EY45:EZ45)</f>
        <v>5.3</v>
      </c>
      <c r="FB45" s="209" t="str">
        <f aca="true" t="shared" si="295" ref="FB45:FB51">IF(EY45&gt;=5,EY45,IF(EZ45&gt;=5,EY45&amp;"/"&amp;EZ45,EY45&amp;"/"&amp;EZ45))</f>
        <v>4.3/5.3</v>
      </c>
      <c r="FC45" s="357">
        <v>7.5</v>
      </c>
      <c r="FD45" s="210">
        <v>3</v>
      </c>
      <c r="FE45" s="210"/>
      <c r="FF45" s="211">
        <f t="shared" si="247"/>
        <v>3</v>
      </c>
      <c r="FG45" s="209">
        <f t="shared" si="248"/>
        <v>5.3</v>
      </c>
      <c r="FH45" s="209" t="str">
        <f t="shared" si="249"/>
        <v>-</v>
      </c>
      <c r="FI45" s="501">
        <f>MAX(FG45:FH45)</f>
        <v>5.3</v>
      </c>
      <c r="FJ45" s="209">
        <f t="shared" si="278"/>
        <v>5.3</v>
      </c>
      <c r="FK45" s="357">
        <v>6</v>
      </c>
      <c r="FL45" s="210">
        <v>4</v>
      </c>
      <c r="FM45" s="210"/>
      <c r="FN45" s="211">
        <f t="shared" si="285"/>
        <v>4</v>
      </c>
      <c r="FO45" s="209">
        <f t="shared" si="250"/>
        <v>5</v>
      </c>
      <c r="FP45" s="209" t="str">
        <f t="shared" si="251"/>
        <v>-</v>
      </c>
      <c r="FQ45" s="501">
        <f>MAX(FO45:FP45)</f>
        <v>5</v>
      </c>
      <c r="FR45" s="209">
        <f>IF(FO45&gt;=5,FO45,IF(FP45&gt;=5,FO45&amp;"/"&amp;FP45,FO45&amp;"/"&amp;FP45))</f>
        <v>5</v>
      </c>
      <c r="FS45" s="467">
        <v>6</v>
      </c>
      <c r="FT45" s="210">
        <v>1</v>
      </c>
      <c r="FU45" s="210">
        <v>3</v>
      </c>
      <c r="FV45" s="211" t="str">
        <f t="shared" si="286"/>
        <v>1/3</v>
      </c>
      <c r="FW45" s="209">
        <f t="shared" si="252"/>
        <v>3.5</v>
      </c>
      <c r="FX45" s="209">
        <f t="shared" si="253"/>
        <v>4.5</v>
      </c>
      <c r="FY45" s="501">
        <f>MAX(FW45:FX45)</f>
        <v>4.5</v>
      </c>
      <c r="FZ45" s="225" t="str">
        <f>IF(FW45&gt;=5,FW45,IF(FX45&gt;=5,FW45&amp;"/"&amp;FX45,FW45&amp;"/"&amp;FX45))</f>
        <v>3.5/4.5</v>
      </c>
      <c r="GA45" s="357">
        <v>6</v>
      </c>
      <c r="GB45" s="210">
        <v>4</v>
      </c>
      <c r="GC45" s="210"/>
      <c r="GD45" s="211">
        <f>IF(ISBLANK(GC45),GB45,GB45&amp;"/"&amp;GC45)</f>
        <v>4</v>
      </c>
      <c r="GE45" s="209">
        <f t="shared" si="254"/>
        <v>5</v>
      </c>
      <c r="GF45" s="209" t="str">
        <f t="shared" si="255"/>
        <v>-</v>
      </c>
      <c r="GG45" s="501">
        <f>MAX(GE45:GF45)</f>
        <v>5</v>
      </c>
      <c r="GH45" s="209">
        <f>IF(GE45&gt;=5,GE45,IF(GF45&gt;=5,GE45&amp;"/"&amp;GF45,GE45&amp;"/"&amp;GF45))</f>
        <v>5</v>
      </c>
      <c r="GI45" s="439">
        <v>6</v>
      </c>
      <c r="GJ45" s="439">
        <v>7</v>
      </c>
      <c r="GK45" s="440">
        <v>5.6</v>
      </c>
      <c r="GL45" s="446">
        <f t="shared" si="256"/>
        <v>5.3</v>
      </c>
      <c r="GM45" s="502" t="str">
        <f t="shared" si="170"/>
        <v>TB</v>
      </c>
      <c r="GN45" s="357">
        <v>5.5</v>
      </c>
      <c r="GO45" s="210">
        <v>2</v>
      </c>
      <c r="GP45" s="210">
        <v>0</v>
      </c>
      <c r="GQ45" s="211" t="str">
        <f t="shared" si="257"/>
        <v>2/0</v>
      </c>
      <c r="GR45" s="209">
        <f t="shared" si="258"/>
        <v>3.8</v>
      </c>
      <c r="GS45" s="209">
        <f t="shared" si="259"/>
        <v>2.8</v>
      </c>
      <c r="GT45" s="501">
        <f>MAX(GR45:GS45)</f>
        <v>3.8</v>
      </c>
      <c r="GU45" s="225" t="str">
        <f t="shared" si="260"/>
        <v>3.8/2.8</v>
      </c>
      <c r="GV45" s="357">
        <v>4.5</v>
      </c>
      <c r="GW45" s="210">
        <v>6</v>
      </c>
      <c r="GX45" s="210"/>
      <c r="GY45" s="211">
        <f t="shared" si="287"/>
        <v>6</v>
      </c>
      <c r="GZ45" s="209">
        <f t="shared" si="261"/>
        <v>5.3</v>
      </c>
      <c r="HA45" s="209" t="str">
        <f t="shared" si="262"/>
        <v>-</v>
      </c>
      <c r="HB45" s="501">
        <f>MAX(GZ45:HA45)</f>
        <v>5.3</v>
      </c>
      <c r="HC45" s="209">
        <f t="shared" si="279"/>
        <v>5.3</v>
      </c>
      <c r="HD45" s="357">
        <v>6.5</v>
      </c>
      <c r="HE45" s="210">
        <v>4</v>
      </c>
      <c r="HF45" s="210"/>
      <c r="HG45" s="211">
        <f t="shared" si="263"/>
        <v>4</v>
      </c>
      <c r="HH45" s="209">
        <f t="shared" si="264"/>
        <v>5.3</v>
      </c>
      <c r="HI45" s="209" t="str">
        <f t="shared" si="265"/>
        <v>-</v>
      </c>
      <c r="HJ45" s="501">
        <f>MAX(HH45:HI45)</f>
        <v>5.3</v>
      </c>
      <c r="HK45" s="209">
        <f t="shared" si="266"/>
        <v>5.3</v>
      </c>
      <c r="HL45" s="357">
        <v>6.5</v>
      </c>
      <c r="HM45" s="210">
        <v>7</v>
      </c>
      <c r="HN45" s="210"/>
      <c r="HO45" s="211">
        <f t="shared" si="267"/>
        <v>7</v>
      </c>
      <c r="HP45" s="209">
        <f t="shared" si="268"/>
        <v>6.8</v>
      </c>
      <c r="HQ45" s="209" t="str">
        <f t="shared" si="269"/>
        <v>-</v>
      </c>
      <c r="HR45" s="501">
        <f>MAX(HP45:HQ45)</f>
        <v>6.8</v>
      </c>
      <c r="HS45" s="209">
        <f t="shared" si="270"/>
        <v>6.8</v>
      </c>
      <c r="HT45" s="357">
        <v>6</v>
      </c>
      <c r="HU45" s="210">
        <v>4</v>
      </c>
      <c r="HV45" s="210"/>
      <c r="HW45" s="211">
        <f t="shared" si="271"/>
        <v>4</v>
      </c>
      <c r="HX45" s="209">
        <f t="shared" si="272"/>
        <v>5</v>
      </c>
      <c r="HY45" s="209" t="str">
        <f t="shared" si="273"/>
        <v>-</v>
      </c>
      <c r="HZ45" s="501">
        <f>MAX(HX45:HY45)</f>
        <v>5</v>
      </c>
      <c r="IA45" s="209">
        <f t="shared" si="274"/>
        <v>5</v>
      </c>
      <c r="IB45" s="493">
        <v>7</v>
      </c>
      <c r="IC45" s="439">
        <v>7</v>
      </c>
      <c r="ID45" s="439">
        <v>7</v>
      </c>
      <c r="IE45" s="510">
        <v>7.2</v>
      </c>
      <c r="IF45" s="444">
        <f t="shared" si="275"/>
        <v>6.1</v>
      </c>
      <c r="IG45" s="445" t="str">
        <f t="shared" si="171"/>
        <v>TBK</v>
      </c>
      <c r="IH45" s="446">
        <f t="shared" si="276"/>
        <v>5.7</v>
      </c>
      <c r="II45" s="442" t="str">
        <f t="shared" si="172"/>
        <v>TB</v>
      </c>
      <c r="IJ45" s="267">
        <f t="shared" si="173"/>
        <v>5.9</v>
      </c>
      <c r="IK45" s="506" t="str">
        <f t="shared" si="174"/>
        <v>TB</v>
      </c>
      <c r="IL45" s="439"/>
      <c r="IM45" s="439"/>
      <c r="IN45" s="439"/>
      <c r="IO45" s="440">
        <f>ROUND(SUM(IL45:IN45)/3,1)</f>
        <v>0</v>
      </c>
      <c r="IP45" s="267">
        <f t="shared" si="277"/>
        <v>3</v>
      </c>
      <c r="IQ45" s="442" t="str">
        <f t="shared" si="175"/>
        <v>Kém</v>
      </c>
      <c r="IR45" s="442"/>
    </row>
    <row r="46" spans="1:252" s="16" customFormat="1" ht="21.75" customHeight="1" hidden="1">
      <c r="A46" s="277">
        <f t="shared" si="181"/>
        <v>14</v>
      </c>
      <c r="B46" s="135" t="s">
        <v>139</v>
      </c>
      <c r="C46" s="136" t="s">
        <v>140</v>
      </c>
      <c r="D46" s="137" t="s">
        <v>247</v>
      </c>
      <c r="E46" s="171">
        <v>5</v>
      </c>
      <c r="F46" s="168">
        <v>0</v>
      </c>
      <c r="G46" s="168">
        <v>5</v>
      </c>
      <c r="H46" s="169" t="str">
        <f t="shared" si="185"/>
        <v>0/5</v>
      </c>
      <c r="I46" s="171">
        <f t="shared" si="186"/>
        <v>2.5</v>
      </c>
      <c r="J46" s="171">
        <f t="shared" si="187"/>
        <v>5</v>
      </c>
      <c r="K46" s="372">
        <f>MAX(I46:J46)</f>
        <v>5</v>
      </c>
      <c r="L46" s="209" t="str">
        <f>IF(I46&gt;=5,I46,IF(J46&gt;=5,I46&amp;"/"&amp;J46,I46&amp;"/"&amp;J46))</f>
        <v>2.5/5</v>
      </c>
      <c r="M46" s="209">
        <v>5.5</v>
      </c>
      <c r="N46" s="210">
        <v>4</v>
      </c>
      <c r="O46" s="210">
        <v>2</v>
      </c>
      <c r="P46" s="211" t="str">
        <f t="shared" si="188"/>
        <v>4/2</v>
      </c>
      <c r="Q46" s="209">
        <f t="shared" si="189"/>
        <v>4.8</v>
      </c>
      <c r="R46" s="209">
        <f t="shared" si="190"/>
        <v>3.8</v>
      </c>
      <c r="S46" s="348">
        <v>7</v>
      </c>
      <c r="T46" s="348" t="s">
        <v>291</v>
      </c>
      <c r="U46" s="209">
        <v>7</v>
      </c>
      <c r="V46" s="210">
        <v>3</v>
      </c>
      <c r="W46" s="210"/>
      <c r="X46" s="211">
        <f t="shared" si="191"/>
        <v>3</v>
      </c>
      <c r="Y46" s="209">
        <f t="shared" si="192"/>
        <v>5</v>
      </c>
      <c r="Z46" s="209" t="str">
        <f t="shared" si="193"/>
        <v>-</v>
      </c>
      <c r="AA46" s="348">
        <f t="shared" si="288"/>
        <v>5</v>
      </c>
      <c r="AB46" s="209">
        <f t="shared" si="289"/>
        <v>5</v>
      </c>
      <c r="AC46" s="209">
        <v>7</v>
      </c>
      <c r="AD46" s="210">
        <v>6</v>
      </c>
      <c r="AE46" s="210"/>
      <c r="AF46" s="211">
        <f aca="true" t="shared" si="296" ref="AF46:AF53">IF(ISBLANK(AE46),AD46,AD46&amp;"/"&amp;AE46)</f>
        <v>6</v>
      </c>
      <c r="AG46" s="209">
        <f aca="true" t="shared" si="297" ref="AG46:AG53">ROUND((AC46+AD46)/2,1)</f>
        <v>6.5</v>
      </c>
      <c r="AH46" s="209" t="str">
        <f aca="true" t="shared" si="298" ref="AH46:AH53">IF(ISNUMBER(AE46),ROUND((AC46+AE46)/2,1),"-")</f>
        <v>-</v>
      </c>
      <c r="AI46" s="348">
        <f aca="true" t="shared" si="299" ref="AI46:AI53">MAX(AG46:AH46)</f>
        <v>6.5</v>
      </c>
      <c r="AJ46" s="209">
        <f aca="true" t="shared" si="300" ref="AJ46:AJ53">IF(AG46&gt;=5,AG46,IF(AH46&gt;=5,AG46&amp;"/"&amp;AH46,AG46&amp;"/"&amp;AH46))</f>
        <v>6.5</v>
      </c>
      <c r="AK46" s="209">
        <v>3</v>
      </c>
      <c r="AL46" s="210">
        <v>0</v>
      </c>
      <c r="AM46" s="210">
        <v>6</v>
      </c>
      <c r="AN46" s="211" t="str">
        <f t="shared" si="194"/>
        <v>0/6</v>
      </c>
      <c r="AO46" s="209">
        <f t="shared" si="195"/>
        <v>1.5</v>
      </c>
      <c r="AP46" s="209">
        <f t="shared" si="196"/>
        <v>4.5</v>
      </c>
      <c r="AQ46" s="348">
        <v>5.8</v>
      </c>
      <c r="AR46" s="348" t="s">
        <v>407</v>
      </c>
      <c r="AS46" s="209">
        <v>3.3</v>
      </c>
      <c r="AT46" s="210">
        <v>4</v>
      </c>
      <c r="AU46" s="210">
        <v>2</v>
      </c>
      <c r="AV46" s="211" t="str">
        <f t="shared" si="199"/>
        <v>4/2</v>
      </c>
      <c r="AW46" s="209">
        <f t="shared" si="200"/>
        <v>3.7</v>
      </c>
      <c r="AX46" s="209">
        <f t="shared" si="201"/>
        <v>2.7</v>
      </c>
      <c r="AY46" s="348">
        <v>6.4</v>
      </c>
      <c r="AZ46" s="348" t="s">
        <v>270</v>
      </c>
      <c r="BA46" s="215">
        <v>7</v>
      </c>
      <c r="BB46" s="225">
        <f t="shared" si="290"/>
        <v>6</v>
      </c>
      <c r="BC46" s="226" t="str">
        <f t="shared" si="169"/>
        <v>TBK</v>
      </c>
      <c r="BD46" s="209">
        <v>6.7</v>
      </c>
      <c r="BE46" s="210">
        <v>4</v>
      </c>
      <c r="BF46" s="210"/>
      <c r="BG46" s="211">
        <f t="shared" si="291"/>
        <v>4</v>
      </c>
      <c r="BH46" s="209">
        <f t="shared" si="202"/>
        <v>5.4</v>
      </c>
      <c r="BI46" s="209" t="str">
        <f t="shared" si="203"/>
        <v>-</v>
      </c>
      <c r="BJ46" s="348">
        <f t="shared" si="292"/>
        <v>5.4</v>
      </c>
      <c r="BK46" s="209">
        <f t="shared" si="293"/>
        <v>5.4</v>
      </c>
      <c r="BL46" s="209">
        <v>6</v>
      </c>
      <c r="BM46" s="215">
        <v>5</v>
      </c>
      <c r="BN46" s="215"/>
      <c r="BO46" s="211">
        <f t="shared" si="204"/>
        <v>5</v>
      </c>
      <c r="BP46" s="209">
        <f t="shared" si="205"/>
        <v>5.5</v>
      </c>
      <c r="BQ46" s="209" t="str">
        <f t="shared" si="206"/>
        <v>-</v>
      </c>
      <c r="BR46" s="348">
        <f t="shared" si="282"/>
        <v>5.5</v>
      </c>
      <c r="BS46" s="209">
        <f t="shared" si="283"/>
        <v>5.5</v>
      </c>
      <c r="BT46" s="209"/>
      <c r="BU46" s="209"/>
      <c r="BV46" s="348"/>
      <c r="BW46" s="209"/>
      <c r="BX46" s="209">
        <v>2</v>
      </c>
      <c r="BY46" s="210">
        <v>0</v>
      </c>
      <c r="BZ46" s="210">
        <v>5</v>
      </c>
      <c r="CA46" s="211" t="str">
        <f t="shared" si="207"/>
        <v>0/5</v>
      </c>
      <c r="CB46" s="209">
        <f t="shared" si="208"/>
        <v>1</v>
      </c>
      <c r="CC46" s="209">
        <f t="shared" si="209"/>
        <v>3.5</v>
      </c>
      <c r="CD46" s="348">
        <f t="shared" si="280"/>
        <v>3.5</v>
      </c>
      <c r="CE46" s="225" t="str">
        <f t="shared" si="281"/>
        <v>1/3.5</v>
      </c>
      <c r="CF46" s="209">
        <v>7</v>
      </c>
      <c r="CG46" s="210">
        <v>5</v>
      </c>
      <c r="CH46" s="210"/>
      <c r="CI46" s="211">
        <f t="shared" si="210"/>
        <v>5</v>
      </c>
      <c r="CJ46" s="209">
        <f t="shared" si="211"/>
        <v>6</v>
      </c>
      <c r="CK46" s="209" t="str">
        <f t="shared" si="212"/>
        <v>-</v>
      </c>
      <c r="CL46" s="348">
        <f t="shared" si="213"/>
        <v>6</v>
      </c>
      <c r="CM46" s="209">
        <f t="shared" si="214"/>
        <v>6</v>
      </c>
      <c r="CN46" s="209">
        <v>6.4</v>
      </c>
      <c r="CO46" s="210">
        <v>4</v>
      </c>
      <c r="CP46" s="210"/>
      <c r="CQ46" s="211">
        <f t="shared" si="215"/>
        <v>4</v>
      </c>
      <c r="CR46" s="209">
        <f t="shared" si="216"/>
        <v>5.2</v>
      </c>
      <c r="CS46" s="209" t="str">
        <f t="shared" si="217"/>
        <v>-</v>
      </c>
      <c r="CT46" s="348">
        <f t="shared" si="218"/>
        <v>5.2</v>
      </c>
      <c r="CU46" s="209">
        <f t="shared" si="219"/>
        <v>5.2</v>
      </c>
      <c r="CV46" s="209">
        <v>6</v>
      </c>
      <c r="CW46" s="210">
        <v>2</v>
      </c>
      <c r="CX46" s="210">
        <v>6</v>
      </c>
      <c r="CY46" s="211" t="str">
        <f t="shared" si="220"/>
        <v>2/6</v>
      </c>
      <c r="CZ46" s="209">
        <f t="shared" si="221"/>
        <v>4</v>
      </c>
      <c r="DA46" s="209">
        <f t="shared" si="222"/>
        <v>6</v>
      </c>
      <c r="DB46" s="348">
        <f t="shared" si="223"/>
        <v>6</v>
      </c>
      <c r="DC46" s="209" t="str">
        <f t="shared" si="224"/>
        <v>4/6</v>
      </c>
      <c r="DD46" s="209">
        <v>8</v>
      </c>
      <c r="DE46" s="210">
        <v>6</v>
      </c>
      <c r="DF46" s="210"/>
      <c r="DG46" s="211">
        <f t="shared" si="225"/>
        <v>6</v>
      </c>
      <c r="DH46" s="209">
        <f t="shared" si="226"/>
        <v>7</v>
      </c>
      <c r="DI46" s="209" t="str">
        <f t="shared" si="227"/>
        <v>-</v>
      </c>
      <c r="DJ46" s="348">
        <f>MAX(DH46:DI46)</f>
        <v>7</v>
      </c>
      <c r="DK46" s="209">
        <f>IF(DH46&gt;=5,DH46,IF(DI46&gt;=5,DH46&amp;"/"&amp;DI46,DH46&amp;"/"&amp;DI46))</f>
        <v>7</v>
      </c>
      <c r="DL46" s="209">
        <v>7.8</v>
      </c>
      <c r="DM46" s="210">
        <v>5</v>
      </c>
      <c r="DN46" s="210"/>
      <c r="DO46" s="211">
        <f t="shared" si="228"/>
        <v>5</v>
      </c>
      <c r="DP46" s="209">
        <f t="shared" si="229"/>
        <v>6.4</v>
      </c>
      <c r="DQ46" s="209" t="str">
        <f t="shared" si="230"/>
        <v>-</v>
      </c>
      <c r="DR46" s="348">
        <f t="shared" si="231"/>
        <v>6.4</v>
      </c>
      <c r="DS46" s="209">
        <f t="shared" si="232"/>
        <v>6.4</v>
      </c>
      <c r="DT46" s="214">
        <v>4</v>
      </c>
      <c r="DU46" s="214">
        <v>5</v>
      </c>
      <c r="DV46" s="311">
        <f t="shared" si="233"/>
        <v>5</v>
      </c>
      <c r="DW46" s="312" t="str">
        <f aca="true" t="shared" si="301" ref="DW46:DW55">IF(DT46&gt;=5,DT46,IF(DU46&gt;=5,DT46&amp;"/"&amp;DU46,DT46&amp;"/"&amp;DU46))</f>
        <v>4/5</v>
      </c>
      <c r="DX46" s="215">
        <v>6</v>
      </c>
      <c r="DY46" s="214"/>
      <c r="DZ46" s="311">
        <f t="shared" si="235"/>
        <v>6</v>
      </c>
      <c r="EA46" s="312">
        <f t="shared" si="236"/>
        <v>6</v>
      </c>
      <c r="EB46" s="215">
        <v>0</v>
      </c>
      <c r="EC46" s="215">
        <v>0</v>
      </c>
      <c r="ED46" s="311">
        <f t="shared" si="237"/>
        <v>0</v>
      </c>
      <c r="EE46" s="313" t="str">
        <f t="shared" si="238"/>
        <v>0/0</v>
      </c>
      <c r="EF46" s="311">
        <f t="shared" si="239"/>
        <v>0</v>
      </c>
      <c r="EG46" s="348">
        <f aca="true" t="shared" si="302" ref="EG46:EG55">ROUND(SUM(DV46,DZ46,ED46)/3,1)</f>
        <v>3.7</v>
      </c>
      <c r="EH46" s="210">
        <v>6</v>
      </c>
      <c r="EI46" s="267">
        <f t="shared" si="182"/>
        <v>5.4</v>
      </c>
      <c r="EJ46" s="207" t="str">
        <f t="shared" si="183"/>
        <v>TB</v>
      </c>
      <c r="EK46" s="267">
        <f t="shared" si="284"/>
        <v>5.6</v>
      </c>
      <c r="EL46" s="204" t="str">
        <f t="shared" si="184"/>
        <v>TB</v>
      </c>
      <c r="EM46" s="357">
        <v>2.5</v>
      </c>
      <c r="EN46" s="210">
        <v>8</v>
      </c>
      <c r="EO46" s="210"/>
      <c r="EP46" s="211">
        <f t="shared" si="241"/>
        <v>8</v>
      </c>
      <c r="EQ46" s="209">
        <f t="shared" si="242"/>
        <v>5.3</v>
      </c>
      <c r="ER46" s="209" t="str">
        <f t="shared" si="243"/>
        <v>-</v>
      </c>
      <c r="ES46" s="500">
        <f>MAX(EQ46:ER46)</f>
        <v>5.3</v>
      </c>
      <c r="ET46" s="209">
        <f t="shared" si="294"/>
        <v>5.3</v>
      </c>
      <c r="EU46" s="467">
        <v>7</v>
      </c>
      <c r="EV46" s="210">
        <v>5</v>
      </c>
      <c r="EW46" s="210"/>
      <c r="EX46" s="211">
        <f t="shared" si="244"/>
        <v>5</v>
      </c>
      <c r="EY46" s="209">
        <f t="shared" si="245"/>
        <v>6</v>
      </c>
      <c r="EZ46" s="209" t="str">
        <f t="shared" si="246"/>
        <v>-</v>
      </c>
      <c r="FA46" s="501">
        <f>MAX(EY46:EZ46)</f>
        <v>6</v>
      </c>
      <c r="FB46" s="209">
        <f t="shared" si="295"/>
        <v>6</v>
      </c>
      <c r="FC46" s="357">
        <v>6.5</v>
      </c>
      <c r="FD46" s="210">
        <v>5</v>
      </c>
      <c r="FE46" s="210"/>
      <c r="FF46" s="211">
        <f t="shared" si="247"/>
        <v>5</v>
      </c>
      <c r="FG46" s="209">
        <f t="shared" si="248"/>
        <v>5.8</v>
      </c>
      <c r="FH46" s="209" t="str">
        <f t="shared" si="249"/>
        <v>-</v>
      </c>
      <c r="FI46" s="501">
        <f>MAX(FG46:FH46)</f>
        <v>5.8</v>
      </c>
      <c r="FJ46" s="209">
        <f t="shared" si="278"/>
        <v>5.8</v>
      </c>
      <c r="FK46" s="357">
        <v>6</v>
      </c>
      <c r="FL46" s="210">
        <v>2</v>
      </c>
      <c r="FM46" s="210">
        <v>3</v>
      </c>
      <c r="FN46" s="211" t="str">
        <f t="shared" si="285"/>
        <v>2/3</v>
      </c>
      <c r="FO46" s="209">
        <f t="shared" si="250"/>
        <v>4</v>
      </c>
      <c r="FP46" s="209">
        <f t="shared" si="251"/>
        <v>4.5</v>
      </c>
      <c r="FQ46" s="501">
        <v>8.3</v>
      </c>
      <c r="FR46" s="348" t="s">
        <v>444</v>
      </c>
      <c r="FS46" s="467">
        <v>6.33</v>
      </c>
      <c r="FT46" s="210">
        <v>3</v>
      </c>
      <c r="FU46" s="210">
        <v>3</v>
      </c>
      <c r="FV46" s="211" t="str">
        <f t="shared" si="286"/>
        <v>3/3</v>
      </c>
      <c r="FW46" s="209">
        <f t="shared" si="252"/>
        <v>4.7</v>
      </c>
      <c r="FX46" s="209">
        <f t="shared" si="253"/>
        <v>4.7</v>
      </c>
      <c r="FY46" s="501">
        <v>7.5</v>
      </c>
      <c r="FZ46" s="348" t="s">
        <v>424</v>
      </c>
      <c r="GA46" s="357">
        <v>6.5</v>
      </c>
      <c r="GB46" s="210">
        <v>4</v>
      </c>
      <c r="GC46" s="210"/>
      <c r="GD46" s="211">
        <f>IF(ISBLANK(GC46),GB46,GB46&amp;"/"&amp;GC46)</f>
        <v>4</v>
      </c>
      <c r="GE46" s="209">
        <f t="shared" si="254"/>
        <v>5.3</v>
      </c>
      <c r="GF46" s="209" t="str">
        <f t="shared" si="255"/>
        <v>-</v>
      </c>
      <c r="GG46" s="501">
        <f>MAX(GE46:GF46)</f>
        <v>5.3</v>
      </c>
      <c r="GH46" s="209">
        <f>IF(GE46&gt;=5,GE46,IF(GF46&gt;=5,GE46&amp;"/"&amp;GF46,GE46&amp;"/"&amp;GF46))</f>
        <v>5.3</v>
      </c>
      <c r="GI46" s="439">
        <v>5</v>
      </c>
      <c r="GJ46" s="439">
        <v>6</v>
      </c>
      <c r="GK46" s="440">
        <v>8.6</v>
      </c>
      <c r="GL46" s="446">
        <f t="shared" si="256"/>
        <v>6.7</v>
      </c>
      <c r="GM46" s="502" t="str">
        <f t="shared" si="170"/>
        <v>TBK</v>
      </c>
      <c r="GN46" s="357">
        <v>6.5</v>
      </c>
      <c r="GO46" s="210">
        <v>2</v>
      </c>
      <c r="GP46" s="210">
        <v>5</v>
      </c>
      <c r="GQ46" s="211" t="str">
        <f t="shared" si="257"/>
        <v>2/5</v>
      </c>
      <c r="GR46" s="209">
        <f t="shared" si="258"/>
        <v>4.3</v>
      </c>
      <c r="GS46" s="209">
        <f t="shared" si="259"/>
        <v>5.8</v>
      </c>
      <c r="GT46" s="501">
        <f>MAX(GR46:GS46)</f>
        <v>5.8</v>
      </c>
      <c r="GU46" s="209" t="str">
        <f t="shared" si="260"/>
        <v>4.3/5.8</v>
      </c>
      <c r="GV46" s="357">
        <v>5.5</v>
      </c>
      <c r="GW46" s="210">
        <v>5</v>
      </c>
      <c r="GX46" s="210"/>
      <c r="GY46" s="211">
        <f t="shared" si="287"/>
        <v>5</v>
      </c>
      <c r="GZ46" s="209">
        <f t="shared" si="261"/>
        <v>5.3</v>
      </c>
      <c r="HA46" s="209" t="str">
        <f t="shared" si="262"/>
        <v>-</v>
      </c>
      <c r="HB46" s="501">
        <f>MAX(GZ46:HA46)</f>
        <v>5.3</v>
      </c>
      <c r="HC46" s="209">
        <f t="shared" si="279"/>
        <v>5.3</v>
      </c>
      <c r="HD46" s="357">
        <v>6.5</v>
      </c>
      <c r="HE46" s="210">
        <v>5</v>
      </c>
      <c r="HF46" s="210"/>
      <c r="HG46" s="211">
        <f t="shared" si="263"/>
        <v>5</v>
      </c>
      <c r="HH46" s="209">
        <f t="shared" si="264"/>
        <v>5.8</v>
      </c>
      <c r="HI46" s="209" t="str">
        <f t="shared" si="265"/>
        <v>-</v>
      </c>
      <c r="HJ46" s="501">
        <f>MAX(HH46:HI46)</f>
        <v>5.8</v>
      </c>
      <c r="HK46" s="209">
        <f t="shared" si="266"/>
        <v>5.8</v>
      </c>
      <c r="HL46" s="357">
        <v>7</v>
      </c>
      <c r="HM46" s="210">
        <v>4</v>
      </c>
      <c r="HN46" s="210"/>
      <c r="HO46" s="211">
        <f t="shared" si="267"/>
        <v>4</v>
      </c>
      <c r="HP46" s="209">
        <f t="shared" si="268"/>
        <v>5.5</v>
      </c>
      <c r="HQ46" s="209" t="str">
        <f t="shared" si="269"/>
        <v>-</v>
      </c>
      <c r="HR46" s="501">
        <f>MAX(HP46:HQ46)</f>
        <v>5.5</v>
      </c>
      <c r="HS46" s="209">
        <f t="shared" si="270"/>
        <v>5.5</v>
      </c>
      <c r="HT46" s="357">
        <v>6.5</v>
      </c>
      <c r="HU46" s="210">
        <v>2</v>
      </c>
      <c r="HV46" s="210">
        <v>4</v>
      </c>
      <c r="HW46" s="211" t="str">
        <f t="shared" si="271"/>
        <v>2/4</v>
      </c>
      <c r="HX46" s="209">
        <f t="shared" si="272"/>
        <v>4.3</v>
      </c>
      <c r="HY46" s="209">
        <f t="shared" si="273"/>
        <v>5.3</v>
      </c>
      <c r="HZ46" s="501">
        <f>MAX(HX46:HY46)</f>
        <v>5.3</v>
      </c>
      <c r="IA46" s="209" t="str">
        <f t="shared" si="274"/>
        <v>4.3/5.3</v>
      </c>
      <c r="IB46" s="493">
        <v>6</v>
      </c>
      <c r="IC46" s="439">
        <v>7</v>
      </c>
      <c r="ID46" s="439">
        <v>8</v>
      </c>
      <c r="IE46" s="510">
        <v>7.8</v>
      </c>
      <c r="IF46" s="444">
        <f t="shared" si="275"/>
        <v>6.4</v>
      </c>
      <c r="IG46" s="445" t="str">
        <f t="shared" si="171"/>
        <v>TBK</v>
      </c>
      <c r="IH46" s="446">
        <f t="shared" si="276"/>
        <v>6.6</v>
      </c>
      <c r="II46" s="442" t="str">
        <f t="shared" si="172"/>
        <v>TBK</v>
      </c>
      <c r="IJ46" s="267">
        <f t="shared" si="173"/>
        <v>6.1</v>
      </c>
      <c r="IK46" s="506" t="str">
        <f t="shared" si="174"/>
        <v>TBK</v>
      </c>
      <c r="IL46" s="439"/>
      <c r="IM46" s="439"/>
      <c r="IN46" s="439"/>
      <c r="IO46" s="440">
        <f>ROUND(SUM(IL46:IN46)/3,1)</f>
        <v>0</v>
      </c>
      <c r="IP46" s="267">
        <f t="shared" si="277"/>
        <v>3.1</v>
      </c>
      <c r="IQ46" s="442" t="str">
        <f t="shared" si="175"/>
        <v>Kém</v>
      </c>
      <c r="IR46" s="442"/>
    </row>
    <row r="47" spans="1:252" s="16" customFormat="1" ht="21.75" customHeight="1" hidden="1">
      <c r="A47" s="277">
        <f t="shared" si="181"/>
        <v>15</v>
      </c>
      <c r="B47" s="135" t="s">
        <v>141</v>
      </c>
      <c r="C47" s="136" t="s">
        <v>142</v>
      </c>
      <c r="D47" s="137" t="s">
        <v>82</v>
      </c>
      <c r="E47" s="171">
        <v>8.6</v>
      </c>
      <c r="F47" s="168">
        <v>1</v>
      </c>
      <c r="G47" s="168">
        <v>3</v>
      </c>
      <c r="H47" s="169" t="str">
        <f t="shared" si="185"/>
        <v>1/3</v>
      </c>
      <c r="I47" s="171">
        <f t="shared" si="186"/>
        <v>4.8</v>
      </c>
      <c r="J47" s="171">
        <f t="shared" si="187"/>
        <v>5.8</v>
      </c>
      <c r="K47" s="372">
        <f>MAX(I47:J47)</f>
        <v>5.8</v>
      </c>
      <c r="L47" s="209" t="str">
        <f>IF(I47&gt;=5,I47,IF(J47&gt;=5,I47&amp;"/"&amp;J47,I47&amp;"/"&amp;J47))</f>
        <v>4.8/5.8</v>
      </c>
      <c r="M47" s="209">
        <v>7</v>
      </c>
      <c r="N47" s="210">
        <v>8</v>
      </c>
      <c r="O47" s="210"/>
      <c r="P47" s="211">
        <f t="shared" si="188"/>
        <v>8</v>
      </c>
      <c r="Q47" s="209">
        <f t="shared" si="189"/>
        <v>7.5</v>
      </c>
      <c r="R47" s="209" t="str">
        <f t="shared" si="190"/>
        <v>-</v>
      </c>
      <c r="S47" s="348">
        <f>MAX(Q47:R47)</f>
        <v>7.5</v>
      </c>
      <c r="T47" s="209">
        <f>IF(Q47&gt;=5,Q47,IF(R47&gt;=5,Q47&amp;"/"&amp;R47,Q47&amp;"/"&amp;R47))</f>
        <v>7.5</v>
      </c>
      <c r="U47" s="209">
        <v>8</v>
      </c>
      <c r="V47" s="210">
        <v>5</v>
      </c>
      <c r="W47" s="210"/>
      <c r="X47" s="211">
        <f t="shared" si="191"/>
        <v>5</v>
      </c>
      <c r="Y47" s="209">
        <f t="shared" si="192"/>
        <v>6.5</v>
      </c>
      <c r="Z47" s="209" t="str">
        <f t="shared" si="193"/>
        <v>-</v>
      </c>
      <c r="AA47" s="348">
        <f t="shared" si="288"/>
        <v>6.5</v>
      </c>
      <c r="AB47" s="209">
        <f t="shared" si="289"/>
        <v>6.5</v>
      </c>
      <c r="AC47" s="209">
        <v>7</v>
      </c>
      <c r="AD47" s="210">
        <v>5</v>
      </c>
      <c r="AE47" s="210"/>
      <c r="AF47" s="211">
        <f t="shared" si="296"/>
        <v>5</v>
      </c>
      <c r="AG47" s="209">
        <f t="shared" si="297"/>
        <v>6</v>
      </c>
      <c r="AH47" s="209" t="str">
        <f t="shared" si="298"/>
        <v>-</v>
      </c>
      <c r="AI47" s="348">
        <f t="shared" si="299"/>
        <v>6</v>
      </c>
      <c r="AJ47" s="209">
        <f t="shared" si="300"/>
        <v>6</v>
      </c>
      <c r="AK47" s="209">
        <v>2</v>
      </c>
      <c r="AL47" s="210">
        <v>5</v>
      </c>
      <c r="AM47" s="210">
        <v>8</v>
      </c>
      <c r="AN47" s="211" t="str">
        <f t="shared" si="194"/>
        <v>5/8</v>
      </c>
      <c r="AO47" s="209">
        <f t="shared" si="195"/>
        <v>3.5</v>
      </c>
      <c r="AP47" s="209">
        <f t="shared" si="196"/>
        <v>5</v>
      </c>
      <c r="AQ47" s="348">
        <f>MAX(AO47:AP47)</f>
        <v>5</v>
      </c>
      <c r="AR47" s="209" t="str">
        <f>IF(AO47&gt;=5,AO47,IF(AP47&gt;=5,AO47&amp;"/"&amp;AP47,AO47&amp;"/"&amp;AP47))</f>
        <v>3.5/5</v>
      </c>
      <c r="AS47" s="209">
        <v>6</v>
      </c>
      <c r="AT47" s="210">
        <v>3</v>
      </c>
      <c r="AU47" s="210">
        <v>5</v>
      </c>
      <c r="AV47" s="211" t="str">
        <f t="shared" si="199"/>
        <v>3/5</v>
      </c>
      <c r="AW47" s="209">
        <f t="shared" si="200"/>
        <v>4.5</v>
      </c>
      <c r="AX47" s="209">
        <f t="shared" si="201"/>
        <v>5.5</v>
      </c>
      <c r="AY47" s="348">
        <f>MAX(AW47:AX47)</f>
        <v>5.5</v>
      </c>
      <c r="AZ47" s="209" t="str">
        <f>IF(AW47&gt;=5,AW47,IF(AX47&gt;=5,AW47&amp;"/"&amp;AX47,AW47&amp;"/"&amp;AX47))</f>
        <v>4.5/5.5</v>
      </c>
      <c r="BA47" s="215">
        <v>6</v>
      </c>
      <c r="BB47" s="225">
        <f t="shared" si="290"/>
        <v>6</v>
      </c>
      <c r="BC47" s="226" t="str">
        <f t="shared" si="169"/>
        <v>TBK</v>
      </c>
      <c r="BD47" s="209">
        <v>7</v>
      </c>
      <c r="BE47" s="210">
        <v>3</v>
      </c>
      <c r="BF47" s="210"/>
      <c r="BG47" s="211">
        <f t="shared" si="291"/>
        <v>3</v>
      </c>
      <c r="BH47" s="209">
        <f t="shared" si="202"/>
        <v>5</v>
      </c>
      <c r="BI47" s="209" t="str">
        <f t="shared" si="203"/>
        <v>-</v>
      </c>
      <c r="BJ47" s="348">
        <f t="shared" si="292"/>
        <v>5</v>
      </c>
      <c r="BK47" s="209">
        <f t="shared" si="293"/>
        <v>5</v>
      </c>
      <c r="BL47" s="209">
        <v>8.5</v>
      </c>
      <c r="BM47" s="215">
        <v>4</v>
      </c>
      <c r="BN47" s="215"/>
      <c r="BO47" s="211">
        <f t="shared" si="204"/>
        <v>4</v>
      </c>
      <c r="BP47" s="209">
        <f t="shared" si="205"/>
        <v>6.3</v>
      </c>
      <c r="BQ47" s="209" t="str">
        <f t="shared" si="206"/>
        <v>-</v>
      </c>
      <c r="BR47" s="348">
        <f t="shared" si="282"/>
        <v>6.3</v>
      </c>
      <c r="BS47" s="209">
        <f t="shared" si="283"/>
        <v>6.3</v>
      </c>
      <c r="BT47" s="209"/>
      <c r="BU47" s="209"/>
      <c r="BV47" s="348"/>
      <c r="BW47" s="209"/>
      <c r="BX47" s="209">
        <v>7</v>
      </c>
      <c r="BY47" s="210">
        <v>7</v>
      </c>
      <c r="BZ47" s="210"/>
      <c r="CA47" s="211">
        <f t="shared" si="207"/>
        <v>7</v>
      </c>
      <c r="CB47" s="209">
        <f t="shared" si="208"/>
        <v>7</v>
      </c>
      <c r="CC47" s="209" t="str">
        <f t="shared" si="209"/>
        <v>-</v>
      </c>
      <c r="CD47" s="348">
        <f t="shared" si="280"/>
        <v>7</v>
      </c>
      <c r="CE47" s="209">
        <f t="shared" si="281"/>
        <v>7</v>
      </c>
      <c r="CF47" s="209">
        <v>5.5</v>
      </c>
      <c r="CG47" s="210">
        <v>7</v>
      </c>
      <c r="CH47" s="210"/>
      <c r="CI47" s="211">
        <f t="shared" si="210"/>
        <v>7</v>
      </c>
      <c r="CJ47" s="209">
        <f t="shared" si="211"/>
        <v>6.3</v>
      </c>
      <c r="CK47" s="209" t="str">
        <f t="shared" si="212"/>
        <v>-</v>
      </c>
      <c r="CL47" s="348">
        <f t="shared" si="213"/>
        <v>6.3</v>
      </c>
      <c r="CM47" s="209">
        <f t="shared" si="214"/>
        <v>6.3</v>
      </c>
      <c r="CN47" s="209">
        <v>6.6</v>
      </c>
      <c r="CO47" s="210">
        <v>3</v>
      </c>
      <c r="CP47" s="210">
        <v>5</v>
      </c>
      <c r="CQ47" s="211" t="str">
        <f t="shared" si="215"/>
        <v>3/5</v>
      </c>
      <c r="CR47" s="209">
        <f t="shared" si="216"/>
        <v>4.8</v>
      </c>
      <c r="CS47" s="209">
        <f t="shared" si="217"/>
        <v>5.8</v>
      </c>
      <c r="CT47" s="348">
        <f t="shared" si="218"/>
        <v>5.8</v>
      </c>
      <c r="CU47" s="209" t="str">
        <f t="shared" si="219"/>
        <v>4.8/5.8</v>
      </c>
      <c r="CV47" s="209">
        <v>7</v>
      </c>
      <c r="CW47" s="210">
        <v>5</v>
      </c>
      <c r="CX47" s="210"/>
      <c r="CY47" s="211">
        <f t="shared" si="220"/>
        <v>5</v>
      </c>
      <c r="CZ47" s="209">
        <f t="shared" si="221"/>
        <v>6</v>
      </c>
      <c r="DA47" s="209" t="str">
        <f t="shared" si="222"/>
        <v>-</v>
      </c>
      <c r="DB47" s="348">
        <f t="shared" si="223"/>
        <v>6</v>
      </c>
      <c r="DC47" s="209">
        <f t="shared" si="224"/>
        <v>6</v>
      </c>
      <c r="DD47" s="224"/>
      <c r="DE47" s="217"/>
      <c r="DF47" s="217"/>
      <c r="DG47" s="217" t="s">
        <v>287</v>
      </c>
      <c r="DH47" s="224"/>
      <c r="DI47" s="224"/>
      <c r="DJ47" s="348">
        <v>7</v>
      </c>
      <c r="DK47" s="348" t="s">
        <v>400</v>
      </c>
      <c r="DL47" s="209">
        <v>8.2</v>
      </c>
      <c r="DM47" s="210">
        <v>9</v>
      </c>
      <c r="DN47" s="210"/>
      <c r="DO47" s="211">
        <f t="shared" si="228"/>
        <v>9</v>
      </c>
      <c r="DP47" s="209">
        <f t="shared" si="229"/>
        <v>8.6</v>
      </c>
      <c r="DQ47" s="209" t="str">
        <f t="shared" si="230"/>
        <v>-</v>
      </c>
      <c r="DR47" s="348">
        <f t="shared" si="231"/>
        <v>8.6</v>
      </c>
      <c r="DS47" s="209">
        <f t="shared" si="232"/>
        <v>8.6</v>
      </c>
      <c r="DT47" s="214">
        <v>2</v>
      </c>
      <c r="DU47" s="214">
        <v>6</v>
      </c>
      <c r="DV47" s="311">
        <f t="shared" si="233"/>
        <v>6</v>
      </c>
      <c r="DW47" s="312" t="str">
        <f t="shared" si="301"/>
        <v>2/6</v>
      </c>
      <c r="DX47" s="214">
        <v>0</v>
      </c>
      <c r="DY47" s="214">
        <v>7</v>
      </c>
      <c r="DZ47" s="311">
        <f t="shared" si="235"/>
        <v>7</v>
      </c>
      <c r="EA47" s="312" t="str">
        <f t="shared" si="236"/>
        <v>0/7</v>
      </c>
      <c r="EB47" s="214">
        <v>8</v>
      </c>
      <c r="EC47" s="214"/>
      <c r="ED47" s="311">
        <f t="shared" si="237"/>
        <v>8</v>
      </c>
      <c r="EE47" s="312">
        <f t="shared" si="238"/>
        <v>8</v>
      </c>
      <c r="EF47" s="311">
        <f t="shared" si="239"/>
        <v>6</v>
      </c>
      <c r="EG47" s="348">
        <f t="shared" si="302"/>
        <v>7</v>
      </c>
      <c r="EH47" s="210">
        <v>7</v>
      </c>
      <c r="EI47" s="267">
        <f t="shared" si="182"/>
        <v>6.3</v>
      </c>
      <c r="EJ47" s="207" t="str">
        <f t="shared" si="183"/>
        <v>TBK</v>
      </c>
      <c r="EK47" s="267">
        <f t="shared" si="284"/>
        <v>6.2</v>
      </c>
      <c r="EL47" s="204" t="str">
        <f t="shared" si="184"/>
        <v>TBK</v>
      </c>
      <c r="EM47" s="357">
        <v>4.5</v>
      </c>
      <c r="EN47" s="210">
        <v>8</v>
      </c>
      <c r="EO47" s="210"/>
      <c r="EP47" s="211">
        <f t="shared" si="241"/>
        <v>8</v>
      </c>
      <c r="EQ47" s="209">
        <f t="shared" si="242"/>
        <v>6.3</v>
      </c>
      <c r="ER47" s="209" t="str">
        <f t="shared" si="243"/>
        <v>-</v>
      </c>
      <c r="ES47" s="500">
        <f>MAX(EQ47:ER47)</f>
        <v>6.3</v>
      </c>
      <c r="ET47" s="209">
        <f t="shared" si="294"/>
        <v>6.3</v>
      </c>
      <c r="EU47" s="467">
        <v>7.67</v>
      </c>
      <c r="EV47" s="210">
        <v>5</v>
      </c>
      <c r="EW47" s="210"/>
      <c r="EX47" s="211">
        <f t="shared" si="244"/>
        <v>5</v>
      </c>
      <c r="EY47" s="209">
        <f t="shared" si="245"/>
        <v>6.3</v>
      </c>
      <c r="EZ47" s="209" t="str">
        <f t="shared" si="246"/>
        <v>-</v>
      </c>
      <c r="FA47" s="501">
        <f>MAX(EY47:EZ47)</f>
        <v>6.3</v>
      </c>
      <c r="FB47" s="209">
        <f t="shared" si="295"/>
        <v>6.3</v>
      </c>
      <c r="FC47" s="357">
        <v>6.5</v>
      </c>
      <c r="FD47" s="210">
        <v>6</v>
      </c>
      <c r="FE47" s="210"/>
      <c r="FF47" s="211">
        <f t="shared" si="247"/>
        <v>6</v>
      </c>
      <c r="FG47" s="209">
        <f t="shared" si="248"/>
        <v>6.3</v>
      </c>
      <c r="FH47" s="209" t="str">
        <f t="shared" si="249"/>
        <v>-</v>
      </c>
      <c r="FI47" s="501">
        <f>MAX(FG47:FH47)</f>
        <v>6.3</v>
      </c>
      <c r="FJ47" s="209">
        <f t="shared" si="278"/>
        <v>6.3</v>
      </c>
      <c r="FK47" s="357">
        <v>7</v>
      </c>
      <c r="FL47" s="210">
        <v>3</v>
      </c>
      <c r="FM47" s="210"/>
      <c r="FN47" s="211">
        <f t="shared" si="285"/>
        <v>3</v>
      </c>
      <c r="FO47" s="209">
        <f t="shared" si="250"/>
        <v>5</v>
      </c>
      <c r="FP47" s="209" t="str">
        <f t="shared" si="251"/>
        <v>-</v>
      </c>
      <c r="FQ47" s="501">
        <f>MAX(FO47:FP47)</f>
        <v>5</v>
      </c>
      <c r="FR47" s="209">
        <f>IF(FO47&gt;=5,FO47,IF(FP47&gt;=5,FO47&amp;"/"&amp;FP47,FO47&amp;"/"&amp;FP47))</f>
        <v>5</v>
      </c>
      <c r="FS47" s="467">
        <v>6.33</v>
      </c>
      <c r="FT47" s="210">
        <v>4</v>
      </c>
      <c r="FU47" s="210"/>
      <c r="FV47" s="211">
        <f t="shared" si="286"/>
        <v>4</v>
      </c>
      <c r="FW47" s="209">
        <f t="shared" si="252"/>
        <v>5.2</v>
      </c>
      <c r="FX47" s="209" t="str">
        <f t="shared" si="253"/>
        <v>-</v>
      </c>
      <c r="FY47" s="501">
        <f>MAX(FW47:FX47)</f>
        <v>5.2</v>
      </c>
      <c r="FZ47" s="209">
        <f>IF(FW47&gt;=5,FW47,IF(FX47&gt;=5,FW47&amp;"/"&amp;FX47,FW47&amp;"/"&amp;FX47))</f>
        <v>5.2</v>
      </c>
      <c r="GA47" s="357">
        <v>7.5</v>
      </c>
      <c r="GB47" s="210">
        <v>5</v>
      </c>
      <c r="GC47" s="210"/>
      <c r="GD47" s="211">
        <f>IF(ISBLANK(GC47),GB47,GB47&amp;"/"&amp;GC47)</f>
        <v>5</v>
      </c>
      <c r="GE47" s="209">
        <f t="shared" si="254"/>
        <v>6.3</v>
      </c>
      <c r="GF47" s="209" t="str">
        <f t="shared" si="255"/>
        <v>-</v>
      </c>
      <c r="GG47" s="501">
        <f>MAX(GE47:GF47)</f>
        <v>6.3</v>
      </c>
      <c r="GH47" s="209">
        <f>IF(GE47&gt;=5,GE47,IF(GF47&gt;=5,GE47&amp;"/"&amp;GF47,GE47&amp;"/"&amp;GF47))</f>
        <v>6.3</v>
      </c>
      <c r="GI47" s="439">
        <v>7</v>
      </c>
      <c r="GJ47" s="439">
        <v>8</v>
      </c>
      <c r="GK47" s="440">
        <v>8</v>
      </c>
      <c r="GL47" s="446">
        <f t="shared" si="256"/>
        <v>6.4</v>
      </c>
      <c r="GM47" s="502" t="str">
        <f t="shared" si="170"/>
        <v>TBK</v>
      </c>
      <c r="GN47" s="357">
        <v>7</v>
      </c>
      <c r="GO47" s="210">
        <v>3</v>
      </c>
      <c r="GP47" s="210"/>
      <c r="GQ47" s="211">
        <f t="shared" si="257"/>
        <v>3</v>
      </c>
      <c r="GR47" s="209">
        <f t="shared" si="258"/>
        <v>5</v>
      </c>
      <c r="GS47" s="209" t="str">
        <f t="shared" si="259"/>
        <v>-</v>
      </c>
      <c r="GT47" s="501">
        <f>MAX(GR47:GS47)</f>
        <v>5</v>
      </c>
      <c r="GU47" s="209">
        <f t="shared" si="260"/>
        <v>5</v>
      </c>
      <c r="GV47" s="357">
        <v>7</v>
      </c>
      <c r="GW47" s="210">
        <v>7</v>
      </c>
      <c r="GX47" s="210"/>
      <c r="GY47" s="211">
        <f t="shared" si="287"/>
        <v>7</v>
      </c>
      <c r="GZ47" s="209">
        <f t="shared" si="261"/>
        <v>7</v>
      </c>
      <c r="HA47" s="209" t="str">
        <f t="shared" si="262"/>
        <v>-</v>
      </c>
      <c r="HB47" s="501">
        <f>MAX(GZ47:HA47)</f>
        <v>7</v>
      </c>
      <c r="HC47" s="209">
        <f t="shared" si="279"/>
        <v>7</v>
      </c>
      <c r="HD47" s="357">
        <v>5.5</v>
      </c>
      <c r="HE47" s="210">
        <v>4</v>
      </c>
      <c r="HF47" s="210">
        <v>0</v>
      </c>
      <c r="HG47" s="211" t="str">
        <f t="shared" si="263"/>
        <v>4/0</v>
      </c>
      <c r="HH47" s="209">
        <f t="shared" si="264"/>
        <v>4.8</v>
      </c>
      <c r="HI47" s="209">
        <f t="shared" si="265"/>
        <v>2.8</v>
      </c>
      <c r="HJ47" s="501">
        <f>MAX(HH47:HI47)</f>
        <v>4.8</v>
      </c>
      <c r="HK47" s="225" t="str">
        <f t="shared" si="266"/>
        <v>4.8/2.8</v>
      </c>
      <c r="HL47" s="357">
        <v>5.5</v>
      </c>
      <c r="HM47" s="210">
        <v>8</v>
      </c>
      <c r="HN47" s="210"/>
      <c r="HO47" s="211">
        <f t="shared" si="267"/>
        <v>8</v>
      </c>
      <c r="HP47" s="209">
        <f t="shared" si="268"/>
        <v>6.8</v>
      </c>
      <c r="HQ47" s="209" t="str">
        <f t="shared" si="269"/>
        <v>-</v>
      </c>
      <c r="HR47" s="501">
        <f>MAX(HP47:HQ47)</f>
        <v>6.8</v>
      </c>
      <c r="HS47" s="209">
        <f t="shared" si="270"/>
        <v>6.8</v>
      </c>
      <c r="HT47" s="357">
        <v>6.5</v>
      </c>
      <c r="HU47" s="210">
        <v>5</v>
      </c>
      <c r="HV47" s="210"/>
      <c r="HW47" s="211">
        <f t="shared" si="271"/>
        <v>5</v>
      </c>
      <c r="HX47" s="209">
        <f t="shared" si="272"/>
        <v>5.8</v>
      </c>
      <c r="HY47" s="209" t="str">
        <f t="shared" si="273"/>
        <v>-</v>
      </c>
      <c r="HZ47" s="501">
        <f>MAX(HX47:HY47)</f>
        <v>5.8</v>
      </c>
      <c r="IA47" s="209">
        <f t="shared" si="274"/>
        <v>5.8</v>
      </c>
      <c r="IB47" s="493">
        <v>6</v>
      </c>
      <c r="IC47" s="439">
        <v>7</v>
      </c>
      <c r="ID47" s="439">
        <v>7</v>
      </c>
      <c r="IE47" s="510">
        <v>7.2</v>
      </c>
      <c r="IF47" s="444">
        <f t="shared" si="275"/>
        <v>6.4</v>
      </c>
      <c r="IG47" s="445" t="str">
        <f t="shared" si="171"/>
        <v>TBK</v>
      </c>
      <c r="IH47" s="446">
        <f t="shared" si="276"/>
        <v>6.4</v>
      </c>
      <c r="II47" s="442" t="str">
        <f t="shared" si="172"/>
        <v>TBK</v>
      </c>
      <c r="IJ47" s="267">
        <f t="shared" si="173"/>
        <v>6.3</v>
      </c>
      <c r="IK47" s="506" t="str">
        <f t="shared" si="174"/>
        <v>TBK</v>
      </c>
      <c r="IL47" s="439"/>
      <c r="IM47" s="439"/>
      <c r="IN47" s="439"/>
      <c r="IO47" s="440">
        <f>ROUND(SUM(IL47:IN47)/3,1)</f>
        <v>0</v>
      </c>
      <c r="IP47" s="267">
        <f t="shared" si="277"/>
        <v>3.2</v>
      </c>
      <c r="IQ47" s="442" t="str">
        <f t="shared" si="175"/>
        <v>Kém</v>
      </c>
      <c r="IR47" s="442"/>
    </row>
    <row r="48" spans="1:252" s="16" customFormat="1" ht="21.75" customHeight="1" hidden="1">
      <c r="A48" s="277">
        <f t="shared" si="181"/>
        <v>16</v>
      </c>
      <c r="B48" s="135" t="s">
        <v>146</v>
      </c>
      <c r="C48" s="136" t="s">
        <v>248</v>
      </c>
      <c r="D48" s="137" t="s">
        <v>147</v>
      </c>
      <c r="E48" s="171">
        <v>6.2</v>
      </c>
      <c r="F48" s="168">
        <v>2</v>
      </c>
      <c r="G48" s="168">
        <v>3</v>
      </c>
      <c r="H48" s="169" t="str">
        <f t="shared" si="185"/>
        <v>2/3</v>
      </c>
      <c r="I48" s="171">
        <f t="shared" si="186"/>
        <v>4.1</v>
      </c>
      <c r="J48" s="171">
        <f t="shared" si="187"/>
        <v>4.6</v>
      </c>
      <c r="K48" s="372">
        <v>5.5</v>
      </c>
      <c r="L48" s="348" t="s">
        <v>323</v>
      </c>
      <c r="M48" s="209">
        <v>7.5</v>
      </c>
      <c r="N48" s="210">
        <v>7</v>
      </c>
      <c r="O48" s="210"/>
      <c r="P48" s="211">
        <f t="shared" si="188"/>
        <v>7</v>
      </c>
      <c r="Q48" s="209">
        <f t="shared" si="189"/>
        <v>7.3</v>
      </c>
      <c r="R48" s="209" t="str">
        <f t="shared" si="190"/>
        <v>-</v>
      </c>
      <c r="S48" s="348">
        <f>MAX(Q48:R48)</f>
        <v>7.3</v>
      </c>
      <c r="T48" s="209">
        <f>IF(Q48&gt;=5,Q48,IF(R48&gt;=5,Q48&amp;"/"&amp;R48,Q48&amp;"/"&amp;R48))</f>
        <v>7.3</v>
      </c>
      <c r="U48" s="209">
        <v>6.3</v>
      </c>
      <c r="V48" s="210">
        <v>5</v>
      </c>
      <c r="W48" s="210"/>
      <c r="X48" s="211">
        <f t="shared" si="191"/>
        <v>5</v>
      </c>
      <c r="Y48" s="209">
        <f t="shared" si="192"/>
        <v>5.7</v>
      </c>
      <c r="Z48" s="209" t="str">
        <f t="shared" si="193"/>
        <v>-</v>
      </c>
      <c r="AA48" s="348">
        <f t="shared" si="288"/>
        <v>5.7</v>
      </c>
      <c r="AB48" s="209">
        <f t="shared" si="289"/>
        <v>5.7</v>
      </c>
      <c r="AC48" s="209">
        <v>5.7</v>
      </c>
      <c r="AD48" s="210">
        <v>5</v>
      </c>
      <c r="AE48" s="210"/>
      <c r="AF48" s="211">
        <f t="shared" si="296"/>
        <v>5</v>
      </c>
      <c r="AG48" s="209">
        <f t="shared" si="297"/>
        <v>5.4</v>
      </c>
      <c r="AH48" s="209" t="str">
        <f t="shared" si="298"/>
        <v>-</v>
      </c>
      <c r="AI48" s="348">
        <f t="shared" si="299"/>
        <v>5.4</v>
      </c>
      <c r="AJ48" s="209">
        <f t="shared" si="300"/>
        <v>5.4</v>
      </c>
      <c r="AK48" s="209">
        <v>9</v>
      </c>
      <c r="AL48" s="210">
        <v>10</v>
      </c>
      <c r="AM48" s="210"/>
      <c r="AN48" s="211">
        <f t="shared" si="194"/>
        <v>10</v>
      </c>
      <c r="AO48" s="209">
        <f t="shared" si="195"/>
        <v>9.5</v>
      </c>
      <c r="AP48" s="209" t="str">
        <f t="shared" si="196"/>
        <v>-</v>
      </c>
      <c r="AQ48" s="348">
        <f>MAX(AO48:AP48)</f>
        <v>9.5</v>
      </c>
      <c r="AR48" s="209">
        <f>IF(AO48&gt;=5,AO48,IF(AP48&gt;=5,AO48&amp;"/"&amp;AP48,AO48&amp;"/"&amp;AP48))</f>
        <v>9.5</v>
      </c>
      <c r="AS48" s="209">
        <v>5</v>
      </c>
      <c r="AT48" s="210">
        <v>5</v>
      </c>
      <c r="AU48" s="210"/>
      <c r="AV48" s="211">
        <f t="shared" si="199"/>
        <v>5</v>
      </c>
      <c r="AW48" s="209">
        <f t="shared" si="200"/>
        <v>5</v>
      </c>
      <c r="AX48" s="209" t="str">
        <f t="shared" si="201"/>
        <v>-</v>
      </c>
      <c r="AY48" s="348">
        <f>MAX(AW48:AX48)</f>
        <v>5</v>
      </c>
      <c r="AZ48" s="209">
        <f>IF(AW48&gt;=5,AW48,IF(AX48&gt;=5,AW48&amp;"/"&amp;AX48,AW48&amp;"/"&amp;AX48))</f>
        <v>5</v>
      </c>
      <c r="BA48" s="215">
        <v>8</v>
      </c>
      <c r="BB48" s="225">
        <f t="shared" si="290"/>
        <v>6.1</v>
      </c>
      <c r="BC48" s="226" t="str">
        <f t="shared" si="169"/>
        <v>TBK</v>
      </c>
      <c r="BD48" s="209">
        <v>6.7</v>
      </c>
      <c r="BE48" s="210">
        <v>4</v>
      </c>
      <c r="BF48" s="210"/>
      <c r="BG48" s="211">
        <f t="shared" si="291"/>
        <v>4</v>
      </c>
      <c r="BH48" s="209">
        <f t="shared" si="202"/>
        <v>5.4</v>
      </c>
      <c r="BI48" s="209" t="str">
        <f t="shared" si="203"/>
        <v>-</v>
      </c>
      <c r="BJ48" s="348">
        <f t="shared" si="292"/>
        <v>5.4</v>
      </c>
      <c r="BK48" s="209">
        <f t="shared" si="293"/>
        <v>5.4</v>
      </c>
      <c r="BL48" s="209">
        <v>6</v>
      </c>
      <c r="BM48" s="215">
        <v>4</v>
      </c>
      <c r="BN48" s="215"/>
      <c r="BO48" s="211">
        <f t="shared" si="204"/>
        <v>4</v>
      </c>
      <c r="BP48" s="209">
        <f t="shared" si="205"/>
        <v>5</v>
      </c>
      <c r="BQ48" s="209" t="str">
        <f t="shared" si="206"/>
        <v>-</v>
      </c>
      <c r="BR48" s="348">
        <f t="shared" si="282"/>
        <v>5</v>
      </c>
      <c r="BS48" s="209">
        <f t="shared" si="283"/>
        <v>5</v>
      </c>
      <c r="BT48" s="209"/>
      <c r="BU48" s="209"/>
      <c r="BV48" s="348"/>
      <c r="BW48" s="209"/>
      <c r="BX48" s="209">
        <v>6</v>
      </c>
      <c r="BY48" s="210">
        <v>7</v>
      </c>
      <c r="BZ48" s="210"/>
      <c r="CA48" s="211">
        <f t="shared" si="207"/>
        <v>7</v>
      </c>
      <c r="CB48" s="209">
        <f t="shared" si="208"/>
        <v>6.5</v>
      </c>
      <c r="CC48" s="209" t="str">
        <f t="shared" si="209"/>
        <v>-</v>
      </c>
      <c r="CD48" s="348">
        <f t="shared" si="280"/>
        <v>6.5</v>
      </c>
      <c r="CE48" s="209">
        <f t="shared" si="281"/>
        <v>6.5</v>
      </c>
      <c r="CF48" s="209">
        <v>6.5</v>
      </c>
      <c r="CG48" s="210">
        <v>4</v>
      </c>
      <c r="CH48" s="210"/>
      <c r="CI48" s="211">
        <f t="shared" si="210"/>
        <v>4</v>
      </c>
      <c r="CJ48" s="209">
        <f t="shared" si="211"/>
        <v>5.3</v>
      </c>
      <c r="CK48" s="209" t="str">
        <f t="shared" si="212"/>
        <v>-</v>
      </c>
      <c r="CL48" s="348">
        <f t="shared" si="213"/>
        <v>5.3</v>
      </c>
      <c r="CM48" s="209">
        <f t="shared" si="214"/>
        <v>5.3</v>
      </c>
      <c r="CN48" s="209">
        <v>5.2</v>
      </c>
      <c r="CO48" s="210">
        <v>4</v>
      </c>
      <c r="CP48" s="210">
        <v>5</v>
      </c>
      <c r="CQ48" s="211" t="str">
        <f t="shared" si="215"/>
        <v>4/5</v>
      </c>
      <c r="CR48" s="209">
        <f t="shared" si="216"/>
        <v>4.6</v>
      </c>
      <c r="CS48" s="209">
        <f t="shared" si="217"/>
        <v>5.1</v>
      </c>
      <c r="CT48" s="348">
        <f t="shared" si="218"/>
        <v>5.1</v>
      </c>
      <c r="CU48" s="209" t="str">
        <f t="shared" si="219"/>
        <v>4.6/5.1</v>
      </c>
      <c r="CV48" s="209">
        <v>6.25</v>
      </c>
      <c r="CW48" s="210">
        <v>6</v>
      </c>
      <c r="CX48" s="210"/>
      <c r="CY48" s="211">
        <f t="shared" si="220"/>
        <v>6</v>
      </c>
      <c r="CZ48" s="209">
        <f t="shared" si="221"/>
        <v>6.1</v>
      </c>
      <c r="DA48" s="209" t="str">
        <f t="shared" si="222"/>
        <v>-</v>
      </c>
      <c r="DB48" s="348">
        <f t="shared" si="223"/>
        <v>6.1</v>
      </c>
      <c r="DC48" s="209">
        <f t="shared" si="224"/>
        <v>6.1</v>
      </c>
      <c r="DD48" s="209">
        <v>5</v>
      </c>
      <c r="DE48" s="210">
        <v>1</v>
      </c>
      <c r="DF48" s="210">
        <v>2</v>
      </c>
      <c r="DG48" s="211" t="str">
        <f aca="true" t="shared" si="303" ref="DG48:DG59">IF(ISBLANK(DF48),DE48,DE48&amp;"/"&amp;DF48)</f>
        <v>1/2</v>
      </c>
      <c r="DH48" s="209">
        <f aca="true" t="shared" si="304" ref="DH48:DH59">ROUND((DD48+DE48)/2,1)</f>
        <v>3</v>
      </c>
      <c r="DI48" s="209">
        <f aca="true" t="shared" si="305" ref="DI48:DI59">IF(ISNUMBER(DF48),ROUND((DD48+DF48)/2,1),"-")</f>
        <v>3.5</v>
      </c>
      <c r="DJ48" s="348">
        <v>5</v>
      </c>
      <c r="DK48" s="348" t="s">
        <v>393</v>
      </c>
      <c r="DL48" s="209">
        <v>8</v>
      </c>
      <c r="DM48" s="210">
        <v>8</v>
      </c>
      <c r="DN48" s="210"/>
      <c r="DO48" s="211">
        <f t="shared" si="228"/>
        <v>8</v>
      </c>
      <c r="DP48" s="209">
        <f t="shared" si="229"/>
        <v>8</v>
      </c>
      <c r="DQ48" s="209" t="str">
        <f t="shared" si="230"/>
        <v>-</v>
      </c>
      <c r="DR48" s="348">
        <f t="shared" si="231"/>
        <v>8</v>
      </c>
      <c r="DS48" s="209">
        <f t="shared" si="232"/>
        <v>8</v>
      </c>
      <c r="DT48" s="214">
        <v>5</v>
      </c>
      <c r="DU48" s="214"/>
      <c r="DV48" s="311">
        <f t="shared" si="233"/>
        <v>5</v>
      </c>
      <c r="DW48" s="312">
        <f t="shared" si="301"/>
        <v>5</v>
      </c>
      <c r="DX48" s="215">
        <v>7</v>
      </c>
      <c r="DY48" s="214"/>
      <c r="DZ48" s="311">
        <f t="shared" si="235"/>
        <v>7</v>
      </c>
      <c r="EA48" s="312">
        <f t="shared" si="236"/>
        <v>7</v>
      </c>
      <c r="EB48" s="215">
        <v>7</v>
      </c>
      <c r="EC48" s="215"/>
      <c r="ED48" s="311">
        <f t="shared" si="237"/>
        <v>7</v>
      </c>
      <c r="EE48" s="312">
        <f t="shared" si="238"/>
        <v>7</v>
      </c>
      <c r="EF48" s="311">
        <f t="shared" si="239"/>
        <v>5</v>
      </c>
      <c r="EG48" s="348">
        <f t="shared" si="302"/>
        <v>6.3</v>
      </c>
      <c r="EH48" s="210">
        <v>7</v>
      </c>
      <c r="EI48" s="267">
        <f t="shared" si="182"/>
        <v>5.8</v>
      </c>
      <c r="EJ48" s="207" t="str">
        <f t="shared" si="183"/>
        <v>TB</v>
      </c>
      <c r="EK48" s="267">
        <f t="shared" si="284"/>
        <v>5.9</v>
      </c>
      <c r="EL48" s="207" t="str">
        <f t="shared" si="184"/>
        <v>TB</v>
      </c>
      <c r="EM48" s="357">
        <v>6</v>
      </c>
      <c r="EN48" s="210">
        <v>8</v>
      </c>
      <c r="EO48" s="210"/>
      <c r="EP48" s="211">
        <f t="shared" si="241"/>
        <v>8</v>
      </c>
      <c r="EQ48" s="209">
        <f t="shared" si="242"/>
        <v>7</v>
      </c>
      <c r="ER48" s="209" t="str">
        <f t="shared" si="243"/>
        <v>-</v>
      </c>
      <c r="ES48" s="500">
        <f>MAX(EQ48:ER48)</f>
        <v>7</v>
      </c>
      <c r="ET48" s="209">
        <f t="shared" si="294"/>
        <v>7</v>
      </c>
      <c r="EU48" s="467">
        <v>5.33</v>
      </c>
      <c r="EV48" s="210">
        <v>5</v>
      </c>
      <c r="EW48" s="210"/>
      <c r="EX48" s="211">
        <f t="shared" si="244"/>
        <v>5</v>
      </c>
      <c r="EY48" s="209">
        <f t="shared" si="245"/>
        <v>5.2</v>
      </c>
      <c r="EZ48" s="209" t="str">
        <f t="shared" si="246"/>
        <v>-</v>
      </c>
      <c r="FA48" s="501">
        <f>MAX(EY48:EZ48)</f>
        <v>5.2</v>
      </c>
      <c r="FB48" s="209">
        <f t="shared" si="295"/>
        <v>5.2</v>
      </c>
      <c r="FC48" s="357">
        <v>6.5</v>
      </c>
      <c r="FD48" s="210">
        <v>0</v>
      </c>
      <c r="FE48" s="210">
        <v>1</v>
      </c>
      <c r="FF48" s="211" t="str">
        <f t="shared" si="247"/>
        <v>0/1</v>
      </c>
      <c r="FG48" s="209">
        <f t="shared" si="248"/>
        <v>3.3</v>
      </c>
      <c r="FH48" s="209">
        <f t="shared" si="249"/>
        <v>3.8</v>
      </c>
      <c r="FI48" s="501">
        <v>5.8</v>
      </c>
      <c r="FJ48" s="348" t="s">
        <v>489</v>
      </c>
      <c r="FK48" s="357">
        <v>4.5</v>
      </c>
      <c r="FL48" s="210">
        <v>0</v>
      </c>
      <c r="FM48" s="210">
        <v>2</v>
      </c>
      <c r="FN48" s="211" t="str">
        <f t="shared" si="285"/>
        <v>0/2</v>
      </c>
      <c r="FO48" s="209">
        <f t="shared" si="250"/>
        <v>2.3</v>
      </c>
      <c r="FP48" s="209">
        <f t="shared" si="251"/>
        <v>3.3</v>
      </c>
      <c r="FQ48" s="501">
        <v>6.5</v>
      </c>
      <c r="FR48" s="348" t="s">
        <v>442</v>
      </c>
      <c r="FS48" s="467">
        <v>5.67</v>
      </c>
      <c r="FT48" s="210">
        <v>3</v>
      </c>
      <c r="FU48" s="210">
        <v>3</v>
      </c>
      <c r="FV48" s="211" t="str">
        <f t="shared" si="286"/>
        <v>3/3</v>
      </c>
      <c r="FW48" s="209">
        <f t="shared" si="252"/>
        <v>4.3</v>
      </c>
      <c r="FX48" s="209">
        <f t="shared" si="253"/>
        <v>4.3</v>
      </c>
      <c r="FY48" s="501">
        <v>5.5</v>
      </c>
      <c r="FZ48" s="348" t="s">
        <v>428</v>
      </c>
      <c r="GA48" s="357">
        <v>4</v>
      </c>
      <c r="GB48" s="210">
        <v>2</v>
      </c>
      <c r="GC48" s="210">
        <v>5</v>
      </c>
      <c r="GD48" s="211" t="str">
        <f>IF(ISBLANK(GC48),GB48,GB48&amp;"/"&amp;GC48)</f>
        <v>2/5</v>
      </c>
      <c r="GE48" s="209">
        <f t="shared" si="254"/>
        <v>3</v>
      </c>
      <c r="GF48" s="209">
        <f t="shared" si="255"/>
        <v>4.5</v>
      </c>
      <c r="GG48" s="501">
        <v>6.3</v>
      </c>
      <c r="GH48" s="348" t="s">
        <v>471</v>
      </c>
      <c r="GI48" s="439">
        <v>6</v>
      </c>
      <c r="GJ48" s="439">
        <v>5</v>
      </c>
      <c r="GK48" s="440">
        <v>7.6</v>
      </c>
      <c r="GL48" s="446">
        <f t="shared" si="256"/>
        <v>6.3</v>
      </c>
      <c r="GM48" s="502" t="str">
        <f t="shared" si="170"/>
        <v>TBK</v>
      </c>
      <c r="GN48" s="357">
        <v>5.5</v>
      </c>
      <c r="GO48" s="210">
        <v>2</v>
      </c>
      <c r="GP48" s="210">
        <v>4</v>
      </c>
      <c r="GQ48" s="211" t="str">
        <f t="shared" si="257"/>
        <v>2/4</v>
      </c>
      <c r="GR48" s="209">
        <f t="shared" si="258"/>
        <v>3.8</v>
      </c>
      <c r="GS48" s="209">
        <f t="shared" si="259"/>
        <v>4.8</v>
      </c>
      <c r="GT48" s="501">
        <f>MAX(GR48:GS48)</f>
        <v>4.8</v>
      </c>
      <c r="GU48" s="225" t="str">
        <f t="shared" si="260"/>
        <v>3.8/4.8</v>
      </c>
      <c r="GV48" s="357">
        <v>4</v>
      </c>
      <c r="GW48" s="210">
        <v>4</v>
      </c>
      <c r="GX48" s="210">
        <v>7</v>
      </c>
      <c r="GY48" s="211" t="str">
        <f t="shared" si="287"/>
        <v>4/7</v>
      </c>
      <c r="GZ48" s="209">
        <f t="shared" si="261"/>
        <v>4</v>
      </c>
      <c r="HA48" s="209">
        <f t="shared" si="262"/>
        <v>5.5</v>
      </c>
      <c r="HB48" s="501">
        <f>MAX(GZ48:HA48)</f>
        <v>5.5</v>
      </c>
      <c r="HC48" s="209" t="str">
        <f t="shared" si="279"/>
        <v>4/5.5</v>
      </c>
      <c r="HD48" s="357">
        <v>6</v>
      </c>
      <c r="HE48" s="210">
        <v>5</v>
      </c>
      <c r="HF48" s="210"/>
      <c r="HG48" s="211">
        <f t="shared" si="263"/>
        <v>5</v>
      </c>
      <c r="HH48" s="209">
        <f t="shared" si="264"/>
        <v>5.5</v>
      </c>
      <c r="HI48" s="209" t="str">
        <f t="shared" si="265"/>
        <v>-</v>
      </c>
      <c r="HJ48" s="501">
        <f>MAX(HH48:HI48)</f>
        <v>5.5</v>
      </c>
      <c r="HK48" s="209">
        <f t="shared" si="266"/>
        <v>5.5</v>
      </c>
      <c r="HL48" s="357">
        <v>5.5</v>
      </c>
      <c r="HM48" s="210">
        <v>3</v>
      </c>
      <c r="HN48" s="210">
        <v>2</v>
      </c>
      <c r="HO48" s="211" t="str">
        <f t="shared" si="267"/>
        <v>3/2</v>
      </c>
      <c r="HP48" s="209">
        <f t="shared" si="268"/>
        <v>4.3</v>
      </c>
      <c r="HQ48" s="209">
        <f t="shared" si="269"/>
        <v>3.8</v>
      </c>
      <c r="HR48" s="501">
        <f>MAX(HP48:HQ48)</f>
        <v>4.3</v>
      </c>
      <c r="HS48" s="225" t="str">
        <f t="shared" si="270"/>
        <v>4.3/3.8</v>
      </c>
      <c r="HT48" s="357">
        <v>6.5</v>
      </c>
      <c r="HU48" s="210">
        <v>3</v>
      </c>
      <c r="HV48" s="210">
        <v>6</v>
      </c>
      <c r="HW48" s="211" t="str">
        <f t="shared" si="271"/>
        <v>3/6</v>
      </c>
      <c r="HX48" s="209">
        <f t="shared" si="272"/>
        <v>4.8</v>
      </c>
      <c r="HY48" s="209">
        <f t="shared" si="273"/>
        <v>6.3</v>
      </c>
      <c r="HZ48" s="501">
        <f>MAX(HX48:HY48)</f>
        <v>6.3</v>
      </c>
      <c r="IA48" s="209" t="str">
        <f t="shared" si="274"/>
        <v>4.8/6.3</v>
      </c>
      <c r="IB48" s="493">
        <v>6</v>
      </c>
      <c r="IC48" s="439">
        <v>6</v>
      </c>
      <c r="ID48" s="439">
        <v>6</v>
      </c>
      <c r="IE48" s="510">
        <v>7.1</v>
      </c>
      <c r="IF48" s="444">
        <f t="shared" si="275"/>
        <v>5.8</v>
      </c>
      <c r="IG48" s="445" t="str">
        <f t="shared" si="171"/>
        <v>TB</v>
      </c>
      <c r="IH48" s="446">
        <f t="shared" si="276"/>
        <v>6.1</v>
      </c>
      <c r="II48" s="442" t="str">
        <f t="shared" si="172"/>
        <v>TBK</v>
      </c>
      <c r="IJ48" s="267">
        <f t="shared" si="173"/>
        <v>6</v>
      </c>
      <c r="IK48" s="506" t="str">
        <f t="shared" si="174"/>
        <v>TBK</v>
      </c>
      <c r="IL48" s="439"/>
      <c r="IM48" s="439"/>
      <c r="IN48" s="439"/>
      <c r="IO48" s="440">
        <f>ROUND(SUM(IL48:IN48)/3,1)</f>
        <v>0</v>
      </c>
      <c r="IP48" s="267">
        <f t="shared" si="277"/>
        <v>3</v>
      </c>
      <c r="IQ48" s="442" t="str">
        <f t="shared" si="175"/>
        <v>Kém</v>
      </c>
      <c r="IR48" s="442"/>
    </row>
    <row r="49" spans="1:252" s="16" customFormat="1" ht="21.75" customHeight="1" hidden="1">
      <c r="A49" s="277">
        <f t="shared" si="181"/>
        <v>17</v>
      </c>
      <c r="B49" s="135" t="s">
        <v>156</v>
      </c>
      <c r="C49" s="136" t="s">
        <v>157</v>
      </c>
      <c r="D49" s="137" t="s">
        <v>158</v>
      </c>
      <c r="E49" s="171">
        <v>5.8</v>
      </c>
      <c r="F49" s="168">
        <v>1</v>
      </c>
      <c r="G49" s="168">
        <v>3</v>
      </c>
      <c r="H49" s="169" t="str">
        <f t="shared" si="185"/>
        <v>1/3</v>
      </c>
      <c r="I49" s="171">
        <f t="shared" si="186"/>
        <v>3.4</v>
      </c>
      <c r="J49" s="171">
        <f t="shared" si="187"/>
        <v>4.4</v>
      </c>
      <c r="K49" s="372">
        <v>5.4</v>
      </c>
      <c r="L49" s="348" t="s">
        <v>324</v>
      </c>
      <c r="M49" s="209">
        <v>4</v>
      </c>
      <c r="N49" s="210">
        <v>7</v>
      </c>
      <c r="O49" s="210"/>
      <c r="P49" s="211">
        <f t="shared" si="188"/>
        <v>7</v>
      </c>
      <c r="Q49" s="209">
        <f t="shared" si="189"/>
        <v>5.5</v>
      </c>
      <c r="R49" s="209" t="str">
        <f t="shared" si="190"/>
        <v>-</v>
      </c>
      <c r="S49" s="348">
        <f>MAX(Q49:R49)</f>
        <v>5.5</v>
      </c>
      <c r="T49" s="209">
        <f>IF(Q49&gt;=5,Q49,IF(R49&gt;=5,Q49&amp;"/"&amp;R49,Q49&amp;"/"&amp;R49))</f>
        <v>5.5</v>
      </c>
      <c r="U49" s="209">
        <v>7</v>
      </c>
      <c r="V49" s="210">
        <v>5</v>
      </c>
      <c r="W49" s="210"/>
      <c r="X49" s="211">
        <f t="shared" si="191"/>
        <v>5</v>
      </c>
      <c r="Y49" s="209">
        <f t="shared" si="192"/>
        <v>6</v>
      </c>
      <c r="Z49" s="209" t="str">
        <f t="shared" si="193"/>
        <v>-</v>
      </c>
      <c r="AA49" s="348">
        <f t="shared" si="288"/>
        <v>6</v>
      </c>
      <c r="AB49" s="209">
        <f t="shared" si="289"/>
        <v>6</v>
      </c>
      <c r="AC49" s="209">
        <v>6</v>
      </c>
      <c r="AD49" s="210">
        <v>7</v>
      </c>
      <c r="AE49" s="210"/>
      <c r="AF49" s="211">
        <f t="shared" si="296"/>
        <v>7</v>
      </c>
      <c r="AG49" s="209">
        <f t="shared" si="297"/>
        <v>6.5</v>
      </c>
      <c r="AH49" s="209" t="str">
        <f t="shared" si="298"/>
        <v>-</v>
      </c>
      <c r="AI49" s="348">
        <f t="shared" si="299"/>
        <v>6.5</v>
      </c>
      <c r="AJ49" s="209">
        <f t="shared" si="300"/>
        <v>6.5</v>
      </c>
      <c r="AK49" s="209">
        <v>4</v>
      </c>
      <c r="AL49" s="210">
        <v>9</v>
      </c>
      <c r="AM49" s="210"/>
      <c r="AN49" s="211">
        <f t="shared" si="194"/>
        <v>9</v>
      </c>
      <c r="AO49" s="209">
        <f t="shared" si="195"/>
        <v>6.5</v>
      </c>
      <c r="AP49" s="209" t="str">
        <f t="shared" si="196"/>
        <v>-</v>
      </c>
      <c r="AQ49" s="348">
        <f>MAX(AO49:AP49)</f>
        <v>6.5</v>
      </c>
      <c r="AR49" s="209">
        <f>IF(AO49&gt;=5,AO49,IF(AP49&gt;=5,AO49&amp;"/"&amp;AP49,AO49&amp;"/"&amp;AP49))</f>
        <v>6.5</v>
      </c>
      <c r="AS49" s="209">
        <v>2.3</v>
      </c>
      <c r="AT49" s="210">
        <v>5</v>
      </c>
      <c r="AU49" s="210">
        <v>0</v>
      </c>
      <c r="AV49" s="211" t="str">
        <f t="shared" si="199"/>
        <v>5/0</v>
      </c>
      <c r="AW49" s="209">
        <f t="shared" si="200"/>
        <v>3.7</v>
      </c>
      <c r="AX49" s="209">
        <f t="shared" si="201"/>
        <v>1.2</v>
      </c>
      <c r="AY49" s="348">
        <v>5.7</v>
      </c>
      <c r="AZ49" s="348" t="s">
        <v>278</v>
      </c>
      <c r="BA49" s="215">
        <v>6</v>
      </c>
      <c r="BB49" s="225">
        <f t="shared" si="290"/>
        <v>5.9</v>
      </c>
      <c r="BC49" s="226" t="str">
        <f t="shared" si="169"/>
        <v>TB</v>
      </c>
      <c r="BD49" s="209">
        <v>6.3</v>
      </c>
      <c r="BE49" s="210">
        <v>4</v>
      </c>
      <c r="BF49" s="210"/>
      <c r="BG49" s="211">
        <f t="shared" si="291"/>
        <v>4</v>
      </c>
      <c r="BH49" s="209">
        <f t="shared" si="202"/>
        <v>5.2</v>
      </c>
      <c r="BI49" s="209" t="str">
        <f t="shared" si="203"/>
        <v>-</v>
      </c>
      <c r="BJ49" s="348">
        <f t="shared" si="292"/>
        <v>5.2</v>
      </c>
      <c r="BK49" s="209">
        <f t="shared" si="293"/>
        <v>5.2</v>
      </c>
      <c r="BL49" s="209">
        <v>5</v>
      </c>
      <c r="BM49" s="215">
        <v>3</v>
      </c>
      <c r="BN49" s="215">
        <v>3</v>
      </c>
      <c r="BO49" s="211" t="str">
        <f t="shared" si="204"/>
        <v>3/3</v>
      </c>
      <c r="BP49" s="209">
        <f t="shared" si="205"/>
        <v>4</v>
      </c>
      <c r="BQ49" s="209">
        <f t="shared" si="206"/>
        <v>4</v>
      </c>
      <c r="BR49" s="348">
        <f t="shared" si="282"/>
        <v>4</v>
      </c>
      <c r="BS49" s="225" t="str">
        <f t="shared" si="283"/>
        <v>4/4</v>
      </c>
      <c r="BT49" s="209"/>
      <c r="BU49" s="209"/>
      <c r="BV49" s="348"/>
      <c r="BW49" s="209"/>
      <c r="BX49" s="209">
        <v>5.5</v>
      </c>
      <c r="BY49" s="210">
        <v>7</v>
      </c>
      <c r="BZ49" s="210"/>
      <c r="CA49" s="211">
        <f t="shared" si="207"/>
        <v>7</v>
      </c>
      <c r="CB49" s="209">
        <f t="shared" si="208"/>
        <v>6.3</v>
      </c>
      <c r="CC49" s="209" t="str">
        <f t="shared" si="209"/>
        <v>-</v>
      </c>
      <c r="CD49" s="348">
        <f t="shared" si="280"/>
        <v>6.3</v>
      </c>
      <c r="CE49" s="209">
        <f t="shared" si="281"/>
        <v>6.3</v>
      </c>
      <c r="CF49" s="209">
        <v>6.5</v>
      </c>
      <c r="CG49" s="210">
        <v>5</v>
      </c>
      <c r="CH49" s="210"/>
      <c r="CI49" s="211">
        <f t="shared" si="210"/>
        <v>5</v>
      </c>
      <c r="CJ49" s="209">
        <f t="shared" si="211"/>
        <v>5.8</v>
      </c>
      <c r="CK49" s="209" t="str">
        <f t="shared" si="212"/>
        <v>-</v>
      </c>
      <c r="CL49" s="348">
        <f t="shared" si="213"/>
        <v>5.8</v>
      </c>
      <c r="CM49" s="209">
        <f t="shared" si="214"/>
        <v>5.8</v>
      </c>
      <c r="CN49" s="209">
        <v>4.6</v>
      </c>
      <c r="CO49" s="210">
        <v>5</v>
      </c>
      <c r="CP49" s="210">
        <v>4</v>
      </c>
      <c r="CQ49" s="211" t="str">
        <f t="shared" si="215"/>
        <v>5/4</v>
      </c>
      <c r="CR49" s="209">
        <f t="shared" si="216"/>
        <v>4.8</v>
      </c>
      <c r="CS49" s="209">
        <f t="shared" si="217"/>
        <v>4.3</v>
      </c>
      <c r="CT49" s="348">
        <f t="shared" si="218"/>
        <v>4.8</v>
      </c>
      <c r="CU49" s="225" t="str">
        <f t="shared" si="219"/>
        <v>4.8/4.3</v>
      </c>
      <c r="CV49" s="209">
        <v>6.5</v>
      </c>
      <c r="CW49" s="210">
        <v>1</v>
      </c>
      <c r="CX49" s="210">
        <v>6</v>
      </c>
      <c r="CY49" s="211" t="str">
        <f t="shared" si="220"/>
        <v>1/6</v>
      </c>
      <c r="CZ49" s="209">
        <f t="shared" si="221"/>
        <v>3.8</v>
      </c>
      <c r="DA49" s="209">
        <f t="shared" si="222"/>
        <v>6.3</v>
      </c>
      <c r="DB49" s="348">
        <f t="shared" si="223"/>
        <v>6.3</v>
      </c>
      <c r="DC49" s="209" t="str">
        <f t="shared" si="224"/>
        <v>3.8/6.3</v>
      </c>
      <c r="DD49" s="209">
        <v>9</v>
      </c>
      <c r="DE49" s="210">
        <v>2</v>
      </c>
      <c r="DF49" s="210"/>
      <c r="DG49" s="211">
        <f t="shared" si="303"/>
        <v>2</v>
      </c>
      <c r="DH49" s="209">
        <f t="shared" si="304"/>
        <v>5.5</v>
      </c>
      <c r="DI49" s="209" t="str">
        <f t="shared" si="305"/>
        <v>-</v>
      </c>
      <c r="DJ49" s="348">
        <f>MAX(DH49:DI49)</f>
        <v>5.5</v>
      </c>
      <c r="DK49" s="209">
        <f>IF(DH49&gt;=5,DH49,IF(DI49&gt;=5,DH49&amp;"/"&amp;DI49,DH49&amp;"/"&amp;DI49))</f>
        <v>5.5</v>
      </c>
      <c r="DL49" s="209">
        <v>6.8</v>
      </c>
      <c r="DM49" s="210">
        <v>7</v>
      </c>
      <c r="DN49" s="210"/>
      <c r="DO49" s="211">
        <f t="shared" si="228"/>
        <v>7</v>
      </c>
      <c r="DP49" s="209">
        <f t="shared" si="229"/>
        <v>6.9</v>
      </c>
      <c r="DQ49" s="209" t="str">
        <f t="shared" si="230"/>
        <v>-</v>
      </c>
      <c r="DR49" s="348">
        <f t="shared" si="231"/>
        <v>6.9</v>
      </c>
      <c r="DS49" s="209">
        <f t="shared" si="232"/>
        <v>6.9</v>
      </c>
      <c r="DT49" s="214">
        <v>5</v>
      </c>
      <c r="DU49" s="214"/>
      <c r="DV49" s="311">
        <f t="shared" si="233"/>
        <v>5</v>
      </c>
      <c r="DW49" s="312">
        <f t="shared" si="301"/>
        <v>5</v>
      </c>
      <c r="DX49" s="215">
        <v>5</v>
      </c>
      <c r="DY49" s="214"/>
      <c r="DZ49" s="311">
        <f t="shared" si="235"/>
        <v>5</v>
      </c>
      <c r="EA49" s="312">
        <f t="shared" si="236"/>
        <v>5</v>
      </c>
      <c r="EB49" s="215">
        <v>8</v>
      </c>
      <c r="EC49" s="215"/>
      <c r="ED49" s="311">
        <f t="shared" si="237"/>
        <v>8</v>
      </c>
      <c r="EE49" s="312">
        <f t="shared" si="238"/>
        <v>8</v>
      </c>
      <c r="EF49" s="311">
        <f t="shared" si="239"/>
        <v>5</v>
      </c>
      <c r="EG49" s="348">
        <f t="shared" si="302"/>
        <v>6</v>
      </c>
      <c r="EH49" s="210">
        <v>6</v>
      </c>
      <c r="EI49" s="267">
        <f t="shared" si="182"/>
        <v>5.5</v>
      </c>
      <c r="EJ49" s="207" t="str">
        <f t="shared" si="183"/>
        <v>TB</v>
      </c>
      <c r="EK49" s="267">
        <f t="shared" si="284"/>
        <v>5.7</v>
      </c>
      <c r="EL49" s="204" t="str">
        <f t="shared" si="184"/>
        <v>TB</v>
      </c>
      <c r="EM49" s="357">
        <v>3.5</v>
      </c>
      <c r="EN49" s="210">
        <v>0</v>
      </c>
      <c r="EO49" s="210">
        <v>0</v>
      </c>
      <c r="EP49" s="211" t="str">
        <f t="shared" si="241"/>
        <v>0/0</v>
      </c>
      <c r="EQ49" s="209">
        <f t="shared" si="242"/>
        <v>1.8</v>
      </c>
      <c r="ER49" s="209">
        <f t="shared" si="243"/>
        <v>1.8</v>
      </c>
      <c r="ES49" s="500">
        <f>MAX(EQ49:ER49)</f>
        <v>1.8</v>
      </c>
      <c r="ET49" s="225" t="str">
        <f t="shared" si="294"/>
        <v>1.8/1.8</v>
      </c>
      <c r="EU49" s="467">
        <v>2.33</v>
      </c>
      <c r="EV49" s="210">
        <v>0</v>
      </c>
      <c r="EW49" s="210">
        <v>0</v>
      </c>
      <c r="EX49" s="211" t="str">
        <f t="shared" si="244"/>
        <v>0/0</v>
      </c>
      <c r="EY49" s="209">
        <f t="shared" si="245"/>
        <v>1.2</v>
      </c>
      <c r="EZ49" s="209">
        <f t="shared" si="246"/>
        <v>1.2</v>
      </c>
      <c r="FA49" s="501">
        <f>MAX(EY49:EZ49)</f>
        <v>1.2</v>
      </c>
      <c r="FB49" s="225" t="str">
        <f t="shared" si="295"/>
        <v>1.2/1.2</v>
      </c>
      <c r="FC49" s="357">
        <v>6.5</v>
      </c>
      <c r="FD49" s="210">
        <v>0</v>
      </c>
      <c r="FE49" s="210">
        <v>0</v>
      </c>
      <c r="FF49" s="211" t="str">
        <f t="shared" si="247"/>
        <v>0/0</v>
      </c>
      <c r="FG49" s="209">
        <f t="shared" si="248"/>
        <v>3.3</v>
      </c>
      <c r="FH49" s="209">
        <f t="shared" si="249"/>
        <v>3.3</v>
      </c>
      <c r="FI49" s="501">
        <f>MAX(FG49:FH49)</f>
        <v>3.3</v>
      </c>
      <c r="FJ49" s="225" t="str">
        <f aca="true" t="shared" si="306" ref="FJ49:FJ59">IF(FG49&gt;=5,FG49,IF(FH49&gt;=5,FG49&amp;"/"&amp;FH49,FG49&amp;"/"&amp;FH49))</f>
        <v>3.3/3.3</v>
      </c>
      <c r="FK49" s="357">
        <v>3.5</v>
      </c>
      <c r="FL49" s="210">
        <v>0</v>
      </c>
      <c r="FM49" s="210">
        <v>0</v>
      </c>
      <c r="FN49" s="211" t="str">
        <f t="shared" si="285"/>
        <v>0/0</v>
      </c>
      <c r="FO49" s="209">
        <f t="shared" si="250"/>
        <v>1.8</v>
      </c>
      <c r="FP49" s="209">
        <f t="shared" si="251"/>
        <v>1.8</v>
      </c>
      <c r="FQ49" s="501">
        <f>MAX(FO49:FP49)</f>
        <v>1.8</v>
      </c>
      <c r="FR49" s="225" t="str">
        <f>IF(FO49&gt;=5,FO49,IF(FP49&gt;=5,FO49&amp;"/"&amp;FP49,FO49&amp;"/"&amp;FP49))</f>
        <v>1.8/1.8</v>
      </c>
      <c r="FS49" s="471"/>
      <c r="FT49" s="226"/>
      <c r="FU49" s="226"/>
      <c r="FV49" s="226" t="s">
        <v>281</v>
      </c>
      <c r="FW49" s="225">
        <f t="shared" si="252"/>
        <v>0</v>
      </c>
      <c r="FX49" s="225" t="str">
        <f t="shared" si="253"/>
        <v>-</v>
      </c>
      <c r="FY49" s="503">
        <f>MAX(FW49:FX49)</f>
        <v>0</v>
      </c>
      <c r="FZ49" s="225" t="str">
        <f>IF(FW49&gt;=5,FW49,IF(FX49&gt;=5,FW49&amp;"/"&amp;FX49,FW49&amp;"/"&amp;FX49))</f>
        <v>0/-</v>
      </c>
      <c r="GA49" s="458">
        <v>0</v>
      </c>
      <c r="GB49" s="226"/>
      <c r="GC49" s="226"/>
      <c r="GD49" s="226" t="s">
        <v>382</v>
      </c>
      <c r="GE49" s="225">
        <f t="shared" si="254"/>
        <v>0</v>
      </c>
      <c r="GF49" s="225" t="str">
        <f t="shared" si="255"/>
        <v>-</v>
      </c>
      <c r="GG49" s="503">
        <f>MAX(GE49:GF49)</f>
        <v>0</v>
      </c>
      <c r="GH49" s="225" t="str">
        <f>IF(GE49&gt;=5,GE49,IF(GF49&gt;=5,GE49&amp;"/"&amp;GF49,GE49&amp;"/"&amp;GF49))</f>
        <v>0/-</v>
      </c>
      <c r="GI49" s="483">
        <v>0</v>
      </c>
      <c r="GJ49" s="483">
        <v>0</v>
      </c>
      <c r="GK49" s="448" t="s">
        <v>253</v>
      </c>
      <c r="GL49" s="446">
        <f>ROUND((ES49*$ES$3+FA49*$FA$3+FI49*$FI$3+FQ49*$FQ$3+FY49*$FY$3+GG49*$GG$3+GI49*$GI$3+GJ49*$GJ$3)/21,1)</f>
        <v>1.1</v>
      </c>
      <c r="GM49" s="502" t="str">
        <f t="shared" si="170"/>
        <v>Kém</v>
      </c>
      <c r="GN49" s="458">
        <v>0</v>
      </c>
      <c r="GO49" s="226"/>
      <c r="GP49" s="226"/>
      <c r="GQ49" s="226" t="s">
        <v>281</v>
      </c>
      <c r="GR49" s="225">
        <f t="shared" si="258"/>
        <v>0</v>
      </c>
      <c r="GS49" s="225" t="str">
        <f t="shared" si="259"/>
        <v>-</v>
      </c>
      <c r="GT49" s="503">
        <f>MAX(GR49:GS49)</f>
        <v>0</v>
      </c>
      <c r="GU49" s="225" t="str">
        <f t="shared" si="260"/>
        <v>0/-</v>
      </c>
      <c r="GV49" s="458">
        <v>0</v>
      </c>
      <c r="GW49" s="226"/>
      <c r="GX49" s="226"/>
      <c r="GY49" s="226" t="s">
        <v>382</v>
      </c>
      <c r="GZ49" s="225">
        <f t="shared" si="261"/>
        <v>0</v>
      </c>
      <c r="HA49" s="225" t="str">
        <f t="shared" si="262"/>
        <v>-</v>
      </c>
      <c r="HB49" s="503">
        <f>MAX(GZ49:HA49)</f>
        <v>0</v>
      </c>
      <c r="HC49" s="225" t="str">
        <f t="shared" si="279"/>
        <v>0/-</v>
      </c>
      <c r="HD49" s="458">
        <v>0</v>
      </c>
      <c r="HE49" s="226"/>
      <c r="HF49" s="226"/>
      <c r="HG49" s="226" t="s">
        <v>281</v>
      </c>
      <c r="HH49" s="225">
        <f t="shared" si="264"/>
        <v>0</v>
      </c>
      <c r="HI49" s="225" t="str">
        <f t="shared" si="265"/>
        <v>-</v>
      </c>
      <c r="HJ49" s="503">
        <f>MAX(HH49:HI49)</f>
        <v>0</v>
      </c>
      <c r="HK49" s="225" t="str">
        <f t="shared" si="266"/>
        <v>0/-</v>
      </c>
      <c r="HL49" s="458">
        <v>0</v>
      </c>
      <c r="HM49" s="226"/>
      <c r="HN49" s="226"/>
      <c r="HO49" s="226" t="s">
        <v>281</v>
      </c>
      <c r="HP49" s="225">
        <f t="shared" si="268"/>
        <v>0</v>
      </c>
      <c r="HQ49" s="225" t="str">
        <f t="shared" si="269"/>
        <v>-</v>
      </c>
      <c r="HR49" s="503">
        <f>MAX(HP49:HQ49)</f>
        <v>0</v>
      </c>
      <c r="HS49" s="225" t="str">
        <f t="shared" si="270"/>
        <v>0/-</v>
      </c>
      <c r="HT49" s="458">
        <v>7</v>
      </c>
      <c r="HU49" s="226"/>
      <c r="HV49" s="226"/>
      <c r="HW49" s="226" t="s">
        <v>382</v>
      </c>
      <c r="HX49" s="225">
        <f t="shared" si="272"/>
        <v>3.5</v>
      </c>
      <c r="HY49" s="225" t="str">
        <f t="shared" si="273"/>
        <v>-</v>
      </c>
      <c r="HZ49" s="503">
        <f>MAX(HX49:HY49)</f>
        <v>3.5</v>
      </c>
      <c r="IA49" s="225" t="str">
        <f t="shared" si="274"/>
        <v>3.5/-</v>
      </c>
      <c r="IB49" s="494">
        <v>0</v>
      </c>
      <c r="IC49" s="483">
        <v>0</v>
      </c>
      <c r="ID49" s="483">
        <v>0</v>
      </c>
      <c r="IE49" s="522">
        <v>0</v>
      </c>
      <c r="IF49" s="444">
        <f t="shared" si="275"/>
        <v>0.3</v>
      </c>
      <c r="IG49" s="445" t="str">
        <f t="shared" si="171"/>
        <v>Kém</v>
      </c>
      <c r="IH49" s="446">
        <f t="shared" si="276"/>
        <v>0.7</v>
      </c>
      <c r="II49" s="442" t="str">
        <f t="shared" si="172"/>
        <v>Kém</v>
      </c>
      <c r="IJ49" s="267">
        <f t="shared" si="173"/>
        <v>3.3</v>
      </c>
      <c r="IK49" s="506" t="str">
        <f t="shared" si="174"/>
        <v>Kém</v>
      </c>
      <c r="IL49" s="439"/>
      <c r="IM49" s="439"/>
      <c r="IN49" s="439"/>
      <c r="IO49" s="440">
        <f>ROUND(SUM(IL49:IN49)/3,1)</f>
        <v>0</v>
      </c>
      <c r="IP49" s="267">
        <f t="shared" si="277"/>
        <v>1.7</v>
      </c>
      <c r="IQ49" s="442" t="str">
        <f t="shared" si="175"/>
        <v>Kém</v>
      </c>
      <c r="IR49" s="442"/>
    </row>
    <row r="50" spans="1:252" s="29" customFormat="1" ht="21.75" customHeight="1" hidden="1">
      <c r="A50" s="277">
        <f t="shared" si="181"/>
        <v>18</v>
      </c>
      <c r="B50" s="135" t="s">
        <v>161</v>
      </c>
      <c r="C50" s="136" t="s">
        <v>162</v>
      </c>
      <c r="D50" s="137" t="s">
        <v>73</v>
      </c>
      <c r="E50" s="171">
        <v>6</v>
      </c>
      <c r="F50" s="168">
        <v>2</v>
      </c>
      <c r="G50" s="168">
        <v>4</v>
      </c>
      <c r="H50" s="169" t="str">
        <f t="shared" si="185"/>
        <v>2/4</v>
      </c>
      <c r="I50" s="171">
        <f t="shared" si="186"/>
        <v>4</v>
      </c>
      <c r="J50" s="171">
        <f t="shared" si="187"/>
        <v>5</v>
      </c>
      <c r="K50" s="372">
        <f>MAX(I50:J50)</f>
        <v>5</v>
      </c>
      <c r="L50" s="209" t="str">
        <f>IF(I50&gt;=5,I50,IF(J50&gt;=5,I50&amp;"/"&amp;J50,I50&amp;"/"&amp;J50))</f>
        <v>4/5</v>
      </c>
      <c r="M50" s="209">
        <v>3</v>
      </c>
      <c r="N50" s="210">
        <v>2</v>
      </c>
      <c r="O50" s="210">
        <v>4</v>
      </c>
      <c r="P50" s="211" t="str">
        <f t="shared" si="188"/>
        <v>2/4</v>
      </c>
      <c r="Q50" s="209">
        <f t="shared" si="189"/>
        <v>2.5</v>
      </c>
      <c r="R50" s="209">
        <f t="shared" si="190"/>
        <v>3.5</v>
      </c>
      <c r="S50" s="348">
        <v>8</v>
      </c>
      <c r="T50" s="348" t="s">
        <v>294</v>
      </c>
      <c r="U50" s="209">
        <v>2.3</v>
      </c>
      <c r="V50" s="210">
        <v>3</v>
      </c>
      <c r="W50" s="210">
        <v>8</v>
      </c>
      <c r="X50" s="211" t="str">
        <f t="shared" si="191"/>
        <v>3/8</v>
      </c>
      <c r="Y50" s="209">
        <f t="shared" si="192"/>
        <v>2.7</v>
      </c>
      <c r="Z50" s="209">
        <f t="shared" si="193"/>
        <v>5.2</v>
      </c>
      <c r="AA50" s="348">
        <f t="shared" si="288"/>
        <v>5.2</v>
      </c>
      <c r="AB50" s="209" t="str">
        <f t="shared" si="289"/>
        <v>2.7/5.2</v>
      </c>
      <c r="AC50" s="209">
        <v>7</v>
      </c>
      <c r="AD50" s="210">
        <v>5</v>
      </c>
      <c r="AE50" s="210"/>
      <c r="AF50" s="211">
        <f t="shared" si="296"/>
        <v>5</v>
      </c>
      <c r="AG50" s="209">
        <f t="shared" si="297"/>
        <v>6</v>
      </c>
      <c r="AH50" s="209" t="str">
        <f t="shared" si="298"/>
        <v>-</v>
      </c>
      <c r="AI50" s="348">
        <f t="shared" si="299"/>
        <v>6</v>
      </c>
      <c r="AJ50" s="209">
        <f t="shared" si="300"/>
        <v>6</v>
      </c>
      <c r="AK50" s="209">
        <v>7</v>
      </c>
      <c r="AL50" s="210">
        <v>8</v>
      </c>
      <c r="AM50" s="210"/>
      <c r="AN50" s="211">
        <f t="shared" si="194"/>
        <v>8</v>
      </c>
      <c r="AO50" s="209">
        <f t="shared" si="195"/>
        <v>7.5</v>
      </c>
      <c r="AP50" s="209" t="str">
        <f t="shared" si="196"/>
        <v>-</v>
      </c>
      <c r="AQ50" s="348">
        <f>MAX(AO50:AP50)</f>
        <v>7.5</v>
      </c>
      <c r="AR50" s="209">
        <f>IF(AO50&gt;=5,AO50,IF(AP50&gt;=5,AO50&amp;"/"&amp;AP50,AO50&amp;"/"&amp;AP50))</f>
        <v>7.5</v>
      </c>
      <c r="AS50" s="209">
        <v>6</v>
      </c>
      <c r="AT50" s="210">
        <v>6</v>
      </c>
      <c r="AU50" s="210"/>
      <c r="AV50" s="211">
        <f t="shared" si="199"/>
        <v>6</v>
      </c>
      <c r="AW50" s="209">
        <f t="shared" si="200"/>
        <v>6</v>
      </c>
      <c r="AX50" s="209" t="str">
        <f t="shared" si="201"/>
        <v>-</v>
      </c>
      <c r="AY50" s="348">
        <f>MAX(AW50:AX50)</f>
        <v>6</v>
      </c>
      <c r="AZ50" s="209">
        <f>IF(AW50&gt;=5,AW50,IF(AX50&gt;=5,AW50&amp;"/"&amp;AX50,AW50&amp;"/"&amp;AX50))</f>
        <v>6</v>
      </c>
      <c r="BA50" s="375">
        <v>2</v>
      </c>
      <c r="BB50" s="225">
        <f t="shared" si="290"/>
        <v>5.9</v>
      </c>
      <c r="BC50" s="226" t="str">
        <f t="shared" si="169"/>
        <v>TB</v>
      </c>
      <c r="BD50" s="209">
        <v>7</v>
      </c>
      <c r="BE50" s="210">
        <v>4</v>
      </c>
      <c r="BF50" s="210"/>
      <c r="BG50" s="211">
        <f t="shared" si="291"/>
        <v>4</v>
      </c>
      <c r="BH50" s="209">
        <f t="shared" si="202"/>
        <v>5.5</v>
      </c>
      <c r="BI50" s="209" t="str">
        <f t="shared" si="203"/>
        <v>-</v>
      </c>
      <c r="BJ50" s="348">
        <f t="shared" si="292"/>
        <v>5.5</v>
      </c>
      <c r="BK50" s="209">
        <f t="shared" si="293"/>
        <v>5.5</v>
      </c>
      <c r="BL50" s="209">
        <v>6</v>
      </c>
      <c r="BM50" s="215">
        <v>4</v>
      </c>
      <c r="BN50" s="215"/>
      <c r="BO50" s="211">
        <f t="shared" si="204"/>
        <v>4</v>
      </c>
      <c r="BP50" s="209">
        <f t="shared" si="205"/>
        <v>5</v>
      </c>
      <c r="BQ50" s="209" t="str">
        <f t="shared" si="206"/>
        <v>-</v>
      </c>
      <c r="BR50" s="348">
        <f t="shared" si="282"/>
        <v>5</v>
      </c>
      <c r="BS50" s="209">
        <f t="shared" si="283"/>
        <v>5</v>
      </c>
      <c r="BT50" s="209"/>
      <c r="BU50" s="209"/>
      <c r="BV50" s="348"/>
      <c r="BW50" s="209"/>
      <c r="BX50" s="209">
        <v>5</v>
      </c>
      <c r="BY50" s="210">
        <v>6</v>
      </c>
      <c r="BZ50" s="210"/>
      <c r="CA50" s="211">
        <f t="shared" si="207"/>
        <v>6</v>
      </c>
      <c r="CB50" s="209">
        <f t="shared" si="208"/>
        <v>5.5</v>
      </c>
      <c r="CC50" s="209" t="str">
        <f t="shared" si="209"/>
        <v>-</v>
      </c>
      <c r="CD50" s="348">
        <f t="shared" si="280"/>
        <v>5.5</v>
      </c>
      <c r="CE50" s="209">
        <f t="shared" si="281"/>
        <v>5.5</v>
      </c>
      <c r="CF50" s="209">
        <v>6</v>
      </c>
      <c r="CG50" s="210">
        <v>5</v>
      </c>
      <c r="CH50" s="210"/>
      <c r="CI50" s="211">
        <f t="shared" si="210"/>
        <v>5</v>
      </c>
      <c r="CJ50" s="209">
        <f t="shared" si="211"/>
        <v>5.5</v>
      </c>
      <c r="CK50" s="209" t="str">
        <f t="shared" si="212"/>
        <v>-</v>
      </c>
      <c r="CL50" s="348">
        <f t="shared" si="213"/>
        <v>5.5</v>
      </c>
      <c r="CM50" s="209">
        <f t="shared" si="214"/>
        <v>5.5</v>
      </c>
      <c r="CN50" s="209">
        <v>6.6</v>
      </c>
      <c r="CO50" s="210">
        <v>5</v>
      </c>
      <c r="CP50" s="210"/>
      <c r="CQ50" s="211">
        <f t="shared" si="215"/>
        <v>5</v>
      </c>
      <c r="CR50" s="209">
        <f t="shared" si="216"/>
        <v>5.8</v>
      </c>
      <c r="CS50" s="209" t="str">
        <f t="shared" si="217"/>
        <v>-</v>
      </c>
      <c r="CT50" s="348">
        <f t="shared" si="218"/>
        <v>5.8</v>
      </c>
      <c r="CU50" s="209">
        <f t="shared" si="219"/>
        <v>5.8</v>
      </c>
      <c r="CV50" s="209">
        <v>5.5</v>
      </c>
      <c r="CW50" s="210">
        <v>3</v>
      </c>
      <c r="CX50" s="210">
        <v>7</v>
      </c>
      <c r="CY50" s="211" t="str">
        <f t="shared" si="220"/>
        <v>3/7</v>
      </c>
      <c r="CZ50" s="209">
        <f t="shared" si="221"/>
        <v>4.3</v>
      </c>
      <c r="DA50" s="209">
        <f t="shared" si="222"/>
        <v>6.3</v>
      </c>
      <c r="DB50" s="348">
        <f t="shared" si="223"/>
        <v>6.3</v>
      </c>
      <c r="DC50" s="209" t="str">
        <f t="shared" si="224"/>
        <v>4.3/6.3</v>
      </c>
      <c r="DD50" s="209">
        <v>6</v>
      </c>
      <c r="DE50" s="210">
        <v>8</v>
      </c>
      <c r="DF50" s="210"/>
      <c r="DG50" s="211">
        <f t="shared" si="303"/>
        <v>8</v>
      </c>
      <c r="DH50" s="209">
        <f t="shared" si="304"/>
        <v>7</v>
      </c>
      <c r="DI50" s="209" t="str">
        <f t="shared" si="305"/>
        <v>-</v>
      </c>
      <c r="DJ50" s="348">
        <f>MAX(DH50:DI50)</f>
        <v>7</v>
      </c>
      <c r="DK50" s="209">
        <f>IF(DH50&gt;=5,DH50,IF(DI50&gt;=5,DH50&amp;"/"&amp;DI50,DH50&amp;"/"&amp;DI50))</f>
        <v>7</v>
      </c>
      <c r="DL50" s="209">
        <v>7.6</v>
      </c>
      <c r="DM50" s="210">
        <v>7</v>
      </c>
      <c r="DN50" s="210"/>
      <c r="DO50" s="211">
        <f t="shared" si="228"/>
        <v>7</v>
      </c>
      <c r="DP50" s="209">
        <f t="shared" si="229"/>
        <v>7.3</v>
      </c>
      <c r="DQ50" s="209" t="str">
        <f t="shared" si="230"/>
        <v>-</v>
      </c>
      <c r="DR50" s="348">
        <f t="shared" si="231"/>
        <v>7.3</v>
      </c>
      <c r="DS50" s="209">
        <f t="shared" si="232"/>
        <v>7.3</v>
      </c>
      <c r="DT50" s="214">
        <v>6</v>
      </c>
      <c r="DU50" s="214"/>
      <c r="DV50" s="311">
        <f t="shared" si="233"/>
        <v>6</v>
      </c>
      <c r="DW50" s="312">
        <f t="shared" si="301"/>
        <v>6</v>
      </c>
      <c r="DX50" s="215">
        <v>6</v>
      </c>
      <c r="DY50" s="214"/>
      <c r="DZ50" s="311">
        <f t="shared" si="235"/>
        <v>6</v>
      </c>
      <c r="EA50" s="312">
        <f t="shared" si="236"/>
        <v>6</v>
      </c>
      <c r="EB50" s="215">
        <v>7</v>
      </c>
      <c r="EC50" s="215"/>
      <c r="ED50" s="311">
        <f t="shared" si="237"/>
        <v>7</v>
      </c>
      <c r="EE50" s="312">
        <f t="shared" si="238"/>
        <v>7</v>
      </c>
      <c r="EF50" s="311">
        <f t="shared" si="239"/>
        <v>6</v>
      </c>
      <c r="EG50" s="348">
        <f t="shared" si="302"/>
        <v>6.3</v>
      </c>
      <c r="EH50" s="210">
        <v>5</v>
      </c>
      <c r="EI50" s="267">
        <f t="shared" si="182"/>
        <v>5.9</v>
      </c>
      <c r="EJ50" s="207" t="str">
        <f t="shared" si="183"/>
        <v>TB</v>
      </c>
      <c r="EK50" s="267">
        <f t="shared" si="284"/>
        <v>5.9</v>
      </c>
      <c r="EL50" s="204" t="str">
        <f t="shared" si="184"/>
        <v>TB</v>
      </c>
      <c r="EM50" s="357">
        <v>6</v>
      </c>
      <c r="EN50" s="210">
        <v>6</v>
      </c>
      <c r="EO50" s="210"/>
      <c r="EP50" s="211">
        <f t="shared" si="241"/>
        <v>6</v>
      </c>
      <c r="EQ50" s="209">
        <f t="shared" si="242"/>
        <v>6</v>
      </c>
      <c r="ER50" s="209" t="str">
        <f t="shared" si="243"/>
        <v>-</v>
      </c>
      <c r="ES50" s="500">
        <f>MAX(EQ50:ER50)</f>
        <v>6</v>
      </c>
      <c r="ET50" s="209">
        <f t="shared" si="294"/>
        <v>6</v>
      </c>
      <c r="EU50" s="467">
        <v>7</v>
      </c>
      <c r="EV50" s="210">
        <v>4</v>
      </c>
      <c r="EW50" s="210"/>
      <c r="EX50" s="211">
        <f t="shared" si="244"/>
        <v>4</v>
      </c>
      <c r="EY50" s="209">
        <f t="shared" si="245"/>
        <v>5.5</v>
      </c>
      <c r="EZ50" s="209" t="str">
        <f t="shared" si="246"/>
        <v>-</v>
      </c>
      <c r="FA50" s="501">
        <f>MAX(EY50:EZ50)</f>
        <v>5.5</v>
      </c>
      <c r="FB50" s="209">
        <f t="shared" si="295"/>
        <v>5.5</v>
      </c>
      <c r="FC50" s="357">
        <v>6.5</v>
      </c>
      <c r="FD50" s="210">
        <v>3</v>
      </c>
      <c r="FE50" s="210">
        <v>4</v>
      </c>
      <c r="FF50" s="211" t="str">
        <f t="shared" si="247"/>
        <v>3/4</v>
      </c>
      <c r="FG50" s="209">
        <f t="shared" si="248"/>
        <v>4.8</v>
      </c>
      <c r="FH50" s="209">
        <f t="shared" si="249"/>
        <v>5.3</v>
      </c>
      <c r="FI50" s="501">
        <f>MAX(FG50:FH50)</f>
        <v>5.3</v>
      </c>
      <c r="FJ50" s="209" t="str">
        <f t="shared" si="306"/>
        <v>4.8/5.3</v>
      </c>
      <c r="FK50" s="357">
        <v>7</v>
      </c>
      <c r="FL50" s="210">
        <v>3</v>
      </c>
      <c r="FM50" s="210"/>
      <c r="FN50" s="211">
        <f t="shared" si="285"/>
        <v>3</v>
      </c>
      <c r="FO50" s="209">
        <f t="shared" si="250"/>
        <v>5</v>
      </c>
      <c r="FP50" s="209" t="str">
        <f t="shared" si="251"/>
        <v>-</v>
      </c>
      <c r="FQ50" s="501">
        <f>MAX(FO50:FP50)</f>
        <v>5</v>
      </c>
      <c r="FR50" s="209">
        <f>IF(FO50&gt;=5,FO50,IF(FP50&gt;=5,FO50&amp;"/"&amp;FP50,FO50&amp;"/"&amp;FP50))</f>
        <v>5</v>
      </c>
      <c r="FS50" s="467">
        <v>5.67</v>
      </c>
      <c r="FT50" s="210">
        <v>3</v>
      </c>
      <c r="FU50" s="210">
        <v>2</v>
      </c>
      <c r="FV50" s="211" t="str">
        <f aca="true" t="shared" si="307" ref="FV50:FV59">IF(ISBLANK(FU50),FT50,FT50&amp;"/"&amp;FU50)</f>
        <v>3/2</v>
      </c>
      <c r="FW50" s="209">
        <f t="shared" si="252"/>
        <v>4.3</v>
      </c>
      <c r="FX50" s="209">
        <f t="shared" si="253"/>
        <v>3.8</v>
      </c>
      <c r="FY50" s="501">
        <v>5.8</v>
      </c>
      <c r="FZ50" s="348" t="s">
        <v>431</v>
      </c>
      <c r="GA50" s="357">
        <v>7</v>
      </c>
      <c r="GB50" s="210">
        <v>2</v>
      </c>
      <c r="GC50" s="210">
        <v>2</v>
      </c>
      <c r="GD50" s="211" t="str">
        <f aca="true" t="shared" si="308" ref="GD50:GD57">IF(ISBLANK(GC50),GB50,GB50&amp;"/"&amp;GC50)</f>
        <v>2/2</v>
      </c>
      <c r="GE50" s="209">
        <f t="shared" si="254"/>
        <v>4.5</v>
      </c>
      <c r="GF50" s="209">
        <f t="shared" si="255"/>
        <v>4.5</v>
      </c>
      <c r="GG50" s="501">
        <v>6</v>
      </c>
      <c r="GH50" s="348" t="s">
        <v>399</v>
      </c>
      <c r="GI50" s="439">
        <v>5</v>
      </c>
      <c r="GJ50" s="439">
        <v>6</v>
      </c>
      <c r="GK50" s="440">
        <v>6.2</v>
      </c>
      <c r="GL50" s="446">
        <f aca="true" t="shared" si="309" ref="GL50:GL59">ROUND((ES50*$ES$3+FA50*$FA$3+FI50*$FI$3+FQ50*$FQ$3+FY50*$FY$3+GG50*$GG$3+GI50*$GI$3+GJ50*$GJ$3+GK50*$GK$3)/$GL$3,1)</f>
        <v>5.7</v>
      </c>
      <c r="GM50" s="502" t="str">
        <f t="shared" si="170"/>
        <v>TB</v>
      </c>
      <c r="GN50" s="357">
        <v>6.5</v>
      </c>
      <c r="GO50" s="210">
        <v>2</v>
      </c>
      <c r="GP50" s="210">
        <v>4</v>
      </c>
      <c r="GQ50" s="211" t="str">
        <f aca="true" t="shared" si="310" ref="GQ50:GQ59">IF(ISBLANK(GP50),GO50,GO50&amp;"/"&amp;GP50)</f>
        <v>2/4</v>
      </c>
      <c r="GR50" s="209">
        <f t="shared" si="258"/>
        <v>4.3</v>
      </c>
      <c r="GS50" s="209">
        <f t="shared" si="259"/>
        <v>5.3</v>
      </c>
      <c r="GT50" s="501">
        <f>MAX(GR50:GS50)</f>
        <v>5.3</v>
      </c>
      <c r="GU50" s="209" t="str">
        <f t="shared" si="260"/>
        <v>4.3/5.3</v>
      </c>
      <c r="GV50" s="357">
        <v>2</v>
      </c>
      <c r="GW50" s="210">
        <v>5</v>
      </c>
      <c r="GX50" s="210">
        <v>7</v>
      </c>
      <c r="GY50" s="211" t="str">
        <f aca="true" t="shared" si="311" ref="GY50:GY59">IF(ISBLANK(GX50),GW50,GW50&amp;"/"&amp;GX50)</f>
        <v>5/7</v>
      </c>
      <c r="GZ50" s="209">
        <f t="shared" si="261"/>
        <v>3.5</v>
      </c>
      <c r="HA50" s="209">
        <f t="shared" si="262"/>
        <v>4.5</v>
      </c>
      <c r="HB50" s="501">
        <v>6.5</v>
      </c>
      <c r="HC50" s="348" t="s">
        <v>459</v>
      </c>
      <c r="HD50" s="357">
        <v>5.5</v>
      </c>
      <c r="HE50" s="210">
        <v>5</v>
      </c>
      <c r="HF50" s="210"/>
      <c r="HG50" s="211">
        <f aca="true" t="shared" si="312" ref="HG50:HG59">IF(ISBLANK(HF50),HE50,HE50&amp;"/"&amp;HF50)</f>
        <v>5</v>
      </c>
      <c r="HH50" s="209">
        <f t="shared" si="264"/>
        <v>5.3</v>
      </c>
      <c r="HI50" s="209" t="str">
        <f t="shared" si="265"/>
        <v>-</v>
      </c>
      <c r="HJ50" s="501">
        <f>MAX(HH50:HI50)</f>
        <v>5.3</v>
      </c>
      <c r="HK50" s="209">
        <f t="shared" si="266"/>
        <v>5.3</v>
      </c>
      <c r="HL50" s="357">
        <v>7.5</v>
      </c>
      <c r="HM50" s="210">
        <v>5</v>
      </c>
      <c r="HN50" s="210"/>
      <c r="HO50" s="211">
        <f aca="true" t="shared" si="313" ref="HO50:HO59">IF(ISBLANK(HN50),HM50,HM50&amp;"/"&amp;HN50)</f>
        <v>5</v>
      </c>
      <c r="HP50" s="209">
        <f t="shared" si="268"/>
        <v>6.3</v>
      </c>
      <c r="HQ50" s="209" t="str">
        <f t="shared" si="269"/>
        <v>-</v>
      </c>
      <c r="HR50" s="501">
        <f>MAX(HP50:HQ50)</f>
        <v>6.3</v>
      </c>
      <c r="HS50" s="209">
        <f t="shared" si="270"/>
        <v>6.3</v>
      </c>
      <c r="HT50" s="357">
        <v>6.5</v>
      </c>
      <c r="HU50" s="210">
        <v>5</v>
      </c>
      <c r="HV50" s="210"/>
      <c r="HW50" s="211">
        <f aca="true" t="shared" si="314" ref="HW50:HW59">IF(ISBLANK(HV50),HU50,HU50&amp;"/"&amp;HV50)</f>
        <v>5</v>
      </c>
      <c r="HX50" s="209">
        <f t="shared" si="272"/>
        <v>5.8</v>
      </c>
      <c r="HY50" s="209" t="str">
        <f t="shared" si="273"/>
        <v>-</v>
      </c>
      <c r="HZ50" s="501">
        <f>MAX(HX50:HY50)</f>
        <v>5.8</v>
      </c>
      <c r="IA50" s="209">
        <f t="shared" si="274"/>
        <v>5.8</v>
      </c>
      <c r="IB50" s="493">
        <v>5</v>
      </c>
      <c r="IC50" s="439">
        <v>6</v>
      </c>
      <c r="ID50" s="439">
        <v>6</v>
      </c>
      <c r="IE50" s="510">
        <v>6.7</v>
      </c>
      <c r="IF50" s="444">
        <f t="shared" si="275"/>
        <v>6.1</v>
      </c>
      <c r="IG50" s="445" t="str">
        <f t="shared" si="171"/>
        <v>TBK</v>
      </c>
      <c r="IH50" s="446">
        <f t="shared" si="276"/>
        <v>5.9</v>
      </c>
      <c r="II50" s="442" t="str">
        <f t="shared" si="172"/>
        <v>TB</v>
      </c>
      <c r="IJ50" s="267">
        <f t="shared" si="173"/>
        <v>5.9</v>
      </c>
      <c r="IK50" s="506" t="str">
        <f t="shared" si="174"/>
        <v>TB</v>
      </c>
      <c r="IL50" s="439"/>
      <c r="IM50" s="439"/>
      <c r="IN50" s="439"/>
      <c r="IO50" s="440">
        <f>ROUND(SUM(IL50:IN50)/3,1)</f>
        <v>0</v>
      </c>
      <c r="IP50" s="267">
        <f t="shared" si="277"/>
        <v>3</v>
      </c>
      <c r="IQ50" s="442" t="str">
        <f t="shared" si="175"/>
        <v>Kém</v>
      </c>
      <c r="IR50" s="442"/>
    </row>
    <row r="51" spans="1:252" s="16" customFormat="1" ht="21.75" customHeight="1" hidden="1">
      <c r="A51" s="277">
        <f t="shared" si="181"/>
        <v>19</v>
      </c>
      <c r="B51" s="135" t="s">
        <v>163</v>
      </c>
      <c r="C51" s="136" t="s">
        <v>249</v>
      </c>
      <c r="D51" s="137" t="s">
        <v>164</v>
      </c>
      <c r="E51" s="171">
        <v>7.2</v>
      </c>
      <c r="F51" s="168">
        <v>1</v>
      </c>
      <c r="G51" s="168">
        <v>2</v>
      </c>
      <c r="H51" s="169" t="str">
        <f t="shared" si="185"/>
        <v>1/2</v>
      </c>
      <c r="I51" s="171">
        <f t="shared" si="186"/>
        <v>4.1</v>
      </c>
      <c r="J51" s="171">
        <f t="shared" si="187"/>
        <v>4.6</v>
      </c>
      <c r="K51" s="372">
        <v>7</v>
      </c>
      <c r="L51" s="348" t="s">
        <v>322</v>
      </c>
      <c r="M51" s="209">
        <v>5.5</v>
      </c>
      <c r="N51" s="210">
        <v>3</v>
      </c>
      <c r="O51" s="210">
        <v>2</v>
      </c>
      <c r="P51" s="211" t="str">
        <f t="shared" si="188"/>
        <v>3/2</v>
      </c>
      <c r="Q51" s="209">
        <f t="shared" si="189"/>
        <v>4.3</v>
      </c>
      <c r="R51" s="209">
        <f t="shared" si="190"/>
        <v>3.8</v>
      </c>
      <c r="S51" s="348">
        <v>7.5</v>
      </c>
      <c r="T51" s="348" t="s">
        <v>295</v>
      </c>
      <c r="U51" s="209">
        <v>6</v>
      </c>
      <c r="V51" s="210">
        <v>1</v>
      </c>
      <c r="W51" s="210">
        <v>8</v>
      </c>
      <c r="X51" s="211" t="str">
        <f t="shared" si="191"/>
        <v>1/8</v>
      </c>
      <c r="Y51" s="209">
        <f t="shared" si="192"/>
        <v>3.5</v>
      </c>
      <c r="Z51" s="209">
        <f t="shared" si="193"/>
        <v>7</v>
      </c>
      <c r="AA51" s="348">
        <f t="shared" si="288"/>
        <v>7</v>
      </c>
      <c r="AB51" s="209" t="str">
        <f t="shared" si="289"/>
        <v>3.5/7</v>
      </c>
      <c r="AC51" s="209">
        <v>7.3</v>
      </c>
      <c r="AD51" s="210">
        <v>4</v>
      </c>
      <c r="AE51" s="210"/>
      <c r="AF51" s="211">
        <f t="shared" si="296"/>
        <v>4</v>
      </c>
      <c r="AG51" s="209">
        <f t="shared" si="297"/>
        <v>5.7</v>
      </c>
      <c r="AH51" s="209" t="str">
        <f t="shared" si="298"/>
        <v>-</v>
      </c>
      <c r="AI51" s="348">
        <f t="shared" si="299"/>
        <v>5.7</v>
      </c>
      <c r="AJ51" s="209">
        <f t="shared" si="300"/>
        <v>5.7</v>
      </c>
      <c r="AK51" s="209">
        <v>7</v>
      </c>
      <c r="AL51" s="210">
        <v>7</v>
      </c>
      <c r="AM51" s="210"/>
      <c r="AN51" s="211">
        <f t="shared" si="194"/>
        <v>7</v>
      </c>
      <c r="AO51" s="209">
        <f t="shared" si="195"/>
        <v>7</v>
      </c>
      <c r="AP51" s="209" t="str">
        <f t="shared" si="196"/>
        <v>-</v>
      </c>
      <c r="AQ51" s="348">
        <f>MAX(AO51:AP51)</f>
        <v>7</v>
      </c>
      <c r="AR51" s="209">
        <f>IF(AO51&gt;=5,AO51,IF(AP51&gt;=5,AO51&amp;"/"&amp;AP51,AO51&amp;"/"&amp;AP51))</f>
        <v>7</v>
      </c>
      <c r="AS51" s="209">
        <v>4.3</v>
      </c>
      <c r="AT51" s="210">
        <v>7</v>
      </c>
      <c r="AU51" s="210"/>
      <c r="AV51" s="211">
        <f t="shared" si="199"/>
        <v>7</v>
      </c>
      <c r="AW51" s="209">
        <f t="shared" si="200"/>
        <v>5.7</v>
      </c>
      <c r="AX51" s="209" t="str">
        <f t="shared" si="201"/>
        <v>-</v>
      </c>
      <c r="AY51" s="348">
        <f>MAX(AW51:AX51)</f>
        <v>5.7</v>
      </c>
      <c r="AZ51" s="209">
        <f>IF(AW51&gt;=5,AW51,IF(AX51&gt;=5,AW51&amp;"/"&amp;AX51,AW51&amp;"/"&amp;AX51))</f>
        <v>5.7</v>
      </c>
      <c r="BA51" s="375">
        <v>4</v>
      </c>
      <c r="BB51" s="225">
        <f t="shared" si="290"/>
        <v>6.3</v>
      </c>
      <c r="BC51" s="226" t="str">
        <f t="shared" si="169"/>
        <v>TBK</v>
      </c>
      <c r="BD51" s="209">
        <v>7</v>
      </c>
      <c r="BE51" s="210">
        <v>4</v>
      </c>
      <c r="BF51" s="210"/>
      <c r="BG51" s="211">
        <f t="shared" si="291"/>
        <v>4</v>
      </c>
      <c r="BH51" s="209">
        <f t="shared" si="202"/>
        <v>5.5</v>
      </c>
      <c r="BI51" s="209" t="str">
        <f t="shared" si="203"/>
        <v>-</v>
      </c>
      <c r="BJ51" s="348">
        <f t="shared" si="292"/>
        <v>5.5</v>
      </c>
      <c r="BK51" s="209">
        <f t="shared" si="293"/>
        <v>5.5</v>
      </c>
      <c r="BL51" s="209">
        <v>5.5</v>
      </c>
      <c r="BM51" s="215">
        <v>4</v>
      </c>
      <c r="BN51" s="215">
        <v>5</v>
      </c>
      <c r="BO51" s="211" t="str">
        <f t="shared" si="204"/>
        <v>4/5</v>
      </c>
      <c r="BP51" s="209">
        <f t="shared" si="205"/>
        <v>4.8</v>
      </c>
      <c r="BQ51" s="209">
        <f t="shared" si="206"/>
        <v>5.3</v>
      </c>
      <c r="BR51" s="348">
        <f t="shared" si="282"/>
        <v>5.3</v>
      </c>
      <c r="BS51" s="209" t="str">
        <f t="shared" si="283"/>
        <v>4.8/5.3</v>
      </c>
      <c r="BT51" s="209"/>
      <c r="BU51" s="209"/>
      <c r="BV51" s="348"/>
      <c r="BW51" s="209"/>
      <c r="BX51" s="209">
        <v>6</v>
      </c>
      <c r="BY51" s="210">
        <v>6</v>
      </c>
      <c r="BZ51" s="210"/>
      <c r="CA51" s="211">
        <f t="shared" si="207"/>
        <v>6</v>
      </c>
      <c r="CB51" s="209">
        <f t="shared" si="208"/>
        <v>6</v>
      </c>
      <c r="CC51" s="209" t="str">
        <f t="shared" si="209"/>
        <v>-</v>
      </c>
      <c r="CD51" s="348">
        <f t="shared" si="280"/>
        <v>6</v>
      </c>
      <c r="CE51" s="209">
        <f t="shared" si="281"/>
        <v>6</v>
      </c>
      <c r="CF51" s="209">
        <v>7</v>
      </c>
      <c r="CG51" s="210">
        <v>5</v>
      </c>
      <c r="CH51" s="210"/>
      <c r="CI51" s="211">
        <f t="shared" si="210"/>
        <v>5</v>
      </c>
      <c r="CJ51" s="209">
        <f t="shared" si="211"/>
        <v>6</v>
      </c>
      <c r="CK51" s="209" t="str">
        <f t="shared" si="212"/>
        <v>-</v>
      </c>
      <c r="CL51" s="348">
        <f t="shared" si="213"/>
        <v>6</v>
      </c>
      <c r="CM51" s="209">
        <f t="shared" si="214"/>
        <v>6</v>
      </c>
      <c r="CN51" s="209">
        <v>5.8</v>
      </c>
      <c r="CO51" s="210">
        <v>5</v>
      </c>
      <c r="CP51" s="210"/>
      <c r="CQ51" s="211">
        <f t="shared" si="215"/>
        <v>5</v>
      </c>
      <c r="CR51" s="209">
        <f t="shared" si="216"/>
        <v>5.4</v>
      </c>
      <c r="CS51" s="209" t="str">
        <f t="shared" si="217"/>
        <v>-</v>
      </c>
      <c r="CT51" s="348">
        <f t="shared" si="218"/>
        <v>5.4</v>
      </c>
      <c r="CU51" s="209">
        <f t="shared" si="219"/>
        <v>5.4</v>
      </c>
      <c r="CV51" s="209">
        <v>5.75</v>
      </c>
      <c r="CW51" s="210">
        <v>4</v>
      </c>
      <c r="CX51" s="210">
        <v>5</v>
      </c>
      <c r="CY51" s="211" t="str">
        <f t="shared" si="220"/>
        <v>4/5</v>
      </c>
      <c r="CZ51" s="209">
        <f t="shared" si="221"/>
        <v>4.9</v>
      </c>
      <c r="DA51" s="209">
        <f t="shared" si="222"/>
        <v>5.4</v>
      </c>
      <c r="DB51" s="348">
        <f t="shared" si="223"/>
        <v>5.4</v>
      </c>
      <c r="DC51" s="209" t="str">
        <f t="shared" si="224"/>
        <v>4.9/5.4</v>
      </c>
      <c r="DD51" s="209">
        <v>9</v>
      </c>
      <c r="DE51" s="210">
        <v>4</v>
      </c>
      <c r="DF51" s="210"/>
      <c r="DG51" s="211">
        <f t="shared" si="303"/>
        <v>4</v>
      </c>
      <c r="DH51" s="209">
        <f t="shared" si="304"/>
        <v>6.5</v>
      </c>
      <c r="DI51" s="209" t="str">
        <f t="shared" si="305"/>
        <v>-</v>
      </c>
      <c r="DJ51" s="348">
        <f>MAX(DH51:DI51)</f>
        <v>6.5</v>
      </c>
      <c r="DK51" s="209">
        <f>IF(DH51&gt;=5,DH51,IF(DI51&gt;=5,DH51&amp;"/"&amp;DI51,DH51&amp;"/"&amp;DI51))</f>
        <v>6.5</v>
      </c>
      <c r="DL51" s="209">
        <v>7</v>
      </c>
      <c r="DM51" s="210">
        <v>5</v>
      </c>
      <c r="DN51" s="210"/>
      <c r="DO51" s="211">
        <f t="shared" si="228"/>
        <v>5</v>
      </c>
      <c r="DP51" s="209">
        <f t="shared" si="229"/>
        <v>6</v>
      </c>
      <c r="DQ51" s="209" t="str">
        <f t="shared" si="230"/>
        <v>-</v>
      </c>
      <c r="DR51" s="348">
        <f t="shared" si="231"/>
        <v>6</v>
      </c>
      <c r="DS51" s="209">
        <f t="shared" si="232"/>
        <v>6</v>
      </c>
      <c r="DT51" s="214">
        <v>4</v>
      </c>
      <c r="DU51" s="214">
        <v>5</v>
      </c>
      <c r="DV51" s="311">
        <f t="shared" si="233"/>
        <v>5</v>
      </c>
      <c r="DW51" s="312" t="str">
        <f t="shared" si="301"/>
        <v>4/5</v>
      </c>
      <c r="DX51" s="214">
        <v>0</v>
      </c>
      <c r="DY51" s="214">
        <v>7</v>
      </c>
      <c r="DZ51" s="311">
        <f t="shared" si="235"/>
        <v>7</v>
      </c>
      <c r="EA51" s="312" t="str">
        <f t="shared" si="236"/>
        <v>0/7</v>
      </c>
      <c r="EB51" s="214">
        <v>7</v>
      </c>
      <c r="EC51" s="214"/>
      <c r="ED51" s="311">
        <f t="shared" si="237"/>
        <v>7</v>
      </c>
      <c r="EE51" s="312">
        <f t="shared" si="238"/>
        <v>7</v>
      </c>
      <c r="EF51" s="311">
        <f t="shared" si="239"/>
        <v>5</v>
      </c>
      <c r="EG51" s="348">
        <f t="shared" si="302"/>
        <v>6.3</v>
      </c>
      <c r="EH51" s="210">
        <v>6</v>
      </c>
      <c r="EI51" s="267">
        <f t="shared" si="182"/>
        <v>5.7</v>
      </c>
      <c r="EJ51" s="207" t="str">
        <f t="shared" si="183"/>
        <v>TB</v>
      </c>
      <c r="EK51" s="267">
        <f t="shared" si="284"/>
        <v>5.9</v>
      </c>
      <c r="EL51" s="204" t="str">
        <f t="shared" si="184"/>
        <v>TB</v>
      </c>
      <c r="EM51" s="357">
        <v>4</v>
      </c>
      <c r="EN51" s="210">
        <v>6</v>
      </c>
      <c r="EO51" s="210"/>
      <c r="EP51" s="211">
        <f t="shared" si="241"/>
        <v>6</v>
      </c>
      <c r="EQ51" s="209">
        <f t="shared" si="242"/>
        <v>5</v>
      </c>
      <c r="ER51" s="209" t="str">
        <f t="shared" si="243"/>
        <v>-</v>
      </c>
      <c r="ES51" s="500">
        <f>MAX(EQ51:ER51)</f>
        <v>5</v>
      </c>
      <c r="ET51" s="209">
        <f t="shared" si="294"/>
        <v>5</v>
      </c>
      <c r="EU51" s="467">
        <v>7.33</v>
      </c>
      <c r="EV51" s="210">
        <v>1</v>
      </c>
      <c r="EW51" s="210">
        <v>5</v>
      </c>
      <c r="EX51" s="211" t="str">
        <f t="shared" si="244"/>
        <v>1/5</v>
      </c>
      <c r="EY51" s="209">
        <f t="shared" si="245"/>
        <v>4.2</v>
      </c>
      <c r="EZ51" s="209">
        <f t="shared" si="246"/>
        <v>6.2</v>
      </c>
      <c r="FA51" s="501">
        <f>MAX(EY51:EZ51)</f>
        <v>6.2</v>
      </c>
      <c r="FB51" s="209" t="str">
        <f t="shared" si="295"/>
        <v>4.2/6.2</v>
      </c>
      <c r="FC51" s="357">
        <v>6.5</v>
      </c>
      <c r="FD51" s="210">
        <v>7</v>
      </c>
      <c r="FE51" s="210"/>
      <c r="FF51" s="211">
        <f t="shared" si="247"/>
        <v>7</v>
      </c>
      <c r="FG51" s="209">
        <f t="shared" si="248"/>
        <v>6.8</v>
      </c>
      <c r="FH51" s="209" t="str">
        <f t="shared" si="249"/>
        <v>-</v>
      </c>
      <c r="FI51" s="501">
        <f>MAX(FG51:FH51)</f>
        <v>6.8</v>
      </c>
      <c r="FJ51" s="209">
        <f t="shared" si="306"/>
        <v>6.8</v>
      </c>
      <c r="FK51" s="357">
        <v>6.5</v>
      </c>
      <c r="FL51" s="210">
        <v>2</v>
      </c>
      <c r="FM51" s="210">
        <v>4</v>
      </c>
      <c r="FN51" s="211" t="str">
        <f t="shared" si="285"/>
        <v>2/4</v>
      </c>
      <c r="FO51" s="209">
        <f t="shared" si="250"/>
        <v>4.3</v>
      </c>
      <c r="FP51" s="209">
        <f t="shared" si="251"/>
        <v>5.3</v>
      </c>
      <c r="FQ51" s="501">
        <f>MAX(FO51:FP51)</f>
        <v>5.3</v>
      </c>
      <c r="FR51" s="209" t="str">
        <f>IF(FO51&gt;=5,FO51,IF(FP51&gt;=5,FO51&amp;"/"&amp;FP51,FO51&amp;"/"&amp;FP51))</f>
        <v>4.3/5.3</v>
      </c>
      <c r="FS51" s="467">
        <v>5</v>
      </c>
      <c r="FT51" s="210">
        <v>3</v>
      </c>
      <c r="FU51" s="210">
        <v>4</v>
      </c>
      <c r="FV51" s="211" t="str">
        <f t="shared" si="307"/>
        <v>3/4</v>
      </c>
      <c r="FW51" s="209">
        <f t="shared" si="252"/>
        <v>4</v>
      </c>
      <c r="FX51" s="209">
        <f t="shared" si="253"/>
        <v>4.5</v>
      </c>
      <c r="FY51" s="501">
        <v>5</v>
      </c>
      <c r="FZ51" s="348" t="s">
        <v>429</v>
      </c>
      <c r="GA51" s="357">
        <v>7.5</v>
      </c>
      <c r="GB51" s="210">
        <v>5</v>
      </c>
      <c r="GC51" s="210"/>
      <c r="GD51" s="211">
        <f t="shared" si="308"/>
        <v>5</v>
      </c>
      <c r="GE51" s="209">
        <f t="shared" si="254"/>
        <v>6.3</v>
      </c>
      <c r="GF51" s="209" t="str">
        <f t="shared" si="255"/>
        <v>-</v>
      </c>
      <c r="GG51" s="501">
        <f>MAX(GE51:GF51)</f>
        <v>6.3</v>
      </c>
      <c r="GH51" s="209">
        <f>IF(GE51&gt;=5,GE51,IF(GF51&gt;=5,GE51&amp;"/"&amp;GF51,GE51&amp;"/"&amp;GF51))</f>
        <v>6.3</v>
      </c>
      <c r="GI51" s="439">
        <v>5</v>
      </c>
      <c r="GJ51" s="439">
        <v>5</v>
      </c>
      <c r="GK51" s="440">
        <v>6.2</v>
      </c>
      <c r="GL51" s="446">
        <f t="shared" si="309"/>
        <v>5.8</v>
      </c>
      <c r="GM51" s="502" t="str">
        <f t="shared" si="170"/>
        <v>TB</v>
      </c>
      <c r="GN51" s="357">
        <v>6</v>
      </c>
      <c r="GO51" s="210">
        <v>2</v>
      </c>
      <c r="GP51" s="210">
        <v>2</v>
      </c>
      <c r="GQ51" s="211" t="str">
        <f t="shared" si="310"/>
        <v>2/2</v>
      </c>
      <c r="GR51" s="209">
        <f t="shared" si="258"/>
        <v>4</v>
      </c>
      <c r="GS51" s="209">
        <f t="shared" si="259"/>
        <v>4</v>
      </c>
      <c r="GT51" s="501">
        <f>MAX(GR51:GS51)</f>
        <v>4</v>
      </c>
      <c r="GU51" s="225" t="str">
        <f t="shared" si="260"/>
        <v>4/4</v>
      </c>
      <c r="GV51" s="357">
        <v>4.5</v>
      </c>
      <c r="GW51" s="210">
        <v>6</v>
      </c>
      <c r="GX51" s="210"/>
      <c r="GY51" s="211">
        <f t="shared" si="311"/>
        <v>6</v>
      </c>
      <c r="GZ51" s="209">
        <f t="shared" si="261"/>
        <v>5.3</v>
      </c>
      <c r="HA51" s="209" t="str">
        <f t="shared" si="262"/>
        <v>-</v>
      </c>
      <c r="HB51" s="501">
        <f>MAX(GZ51:HA51)</f>
        <v>5.3</v>
      </c>
      <c r="HC51" s="209">
        <f>IF(GZ51&gt;=5,GZ51,IF(HA51&gt;=5,GZ51&amp;"/"&amp;HA51,GZ51&amp;"/"&amp;HA51))</f>
        <v>5.3</v>
      </c>
      <c r="HD51" s="357">
        <v>7</v>
      </c>
      <c r="HE51" s="210">
        <v>3</v>
      </c>
      <c r="HF51" s="210"/>
      <c r="HG51" s="211">
        <f t="shared" si="312"/>
        <v>3</v>
      </c>
      <c r="HH51" s="209">
        <f t="shared" si="264"/>
        <v>5</v>
      </c>
      <c r="HI51" s="209" t="str">
        <f t="shared" si="265"/>
        <v>-</v>
      </c>
      <c r="HJ51" s="501">
        <f>MAX(HH51:HI51)</f>
        <v>5</v>
      </c>
      <c r="HK51" s="209">
        <f t="shared" si="266"/>
        <v>5</v>
      </c>
      <c r="HL51" s="357">
        <v>8</v>
      </c>
      <c r="HM51" s="210">
        <v>7</v>
      </c>
      <c r="HN51" s="210"/>
      <c r="HO51" s="211">
        <f t="shared" si="313"/>
        <v>7</v>
      </c>
      <c r="HP51" s="209">
        <f t="shared" si="268"/>
        <v>7.5</v>
      </c>
      <c r="HQ51" s="209" t="str">
        <f t="shared" si="269"/>
        <v>-</v>
      </c>
      <c r="HR51" s="501">
        <f>MAX(HP51:HQ51)</f>
        <v>7.5</v>
      </c>
      <c r="HS51" s="209">
        <f t="shared" si="270"/>
        <v>7.5</v>
      </c>
      <c r="HT51" s="357">
        <v>8</v>
      </c>
      <c r="HU51" s="210">
        <v>3</v>
      </c>
      <c r="HV51" s="210"/>
      <c r="HW51" s="211">
        <f t="shared" si="314"/>
        <v>3</v>
      </c>
      <c r="HX51" s="209">
        <f t="shared" si="272"/>
        <v>5.5</v>
      </c>
      <c r="HY51" s="209" t="str">
        <f t="shared" si="273"/>
        <v>-</v>
      </c>
      <c r="HZ51" s="501">
        <f>MAX(HX51:HY51)</f>
        <v>5.5</v>
      </c>
      <c r="IA51" s="209">
        <f t="shared" si="274"/>
        <v>5.5</v>
      </c>
      <c r="IB51" s="493">
        <v>6</v>
      </c>
      <c r="IC51" s="439">
        <v>7</v>
      </c>
      <c r="ID51" s="439">
        <v>7</v>
      </c>
      <c r="IE51" s="510">
        <v>6.7</v>
      </c>
      <c r="IF51" s="444">
        <f t="shared" si="275"/>
        <v>6</v>
      </c>
      <c r="IG51" s="445" t="str">
        <f t="shared" si="171"/>
        <v>TBK</v>
      </c>
      <c r="IH51" s="446">
        <f t="shared" si="276"/>
        <v>5.9</v>
      </c>
      <c r="II51" s="442" t="str">
        <f t="shared" si="172"/>
        <v>TB</v>
      </c>
      <c r="IJ51" s="267">
        <f t="shared" si="173"/>
        <v>5.9</v>
      </c>
      <c r="IK51" s="506" t="str">
        <f t="shared" si="174"/>
        <v>TB</v>
      </c>
      <c r="IL51" s="439"/>
      <c r="IM51" s="439"/>
      <c r="IN51" s="439"/>
      <c r="IO51" s="440">
        <f>ROUND(SUM(IL51:IN51)/3,1)</f>
        <v>0</v>
      </c>
      <c r="IP51" s="267">
        <f t="shared" si="277"/>
        <v>3</v>
      </c>
      <c r="IQ51" s="442" t="str">
        <f t="shared" si="175"/>
        <v>Kém</v>
      </c>
      <c r="IR51" s="442"/>
    </row>
    <row r="52" spans="1:252" s="29" customFormat="1" ht="21.75" customHeight="1" hidden="1">
      <c r="A52" s="277">
        <f t="shared" si="181"/>
        <v>20</v>
      </c>
      <c r="B52" s="135" t="s">
        <v>171</v>
      </c>
      <c r="C52" s="136" t="s">
        <v>172</v>
      </c>
      <c r="D52" s="137" t="s">
        <v>74</v>
      </c>
      <c r="E52" s="171">
        <v>5.2</v>
      </c>
      <c r="F52" s="168">
        <v>1</v>
      </c>
      <c r="G52" s="168">
        <v>0</v>
      </c>
      <c r="H52" s="169" t="str">
        <f t="shared" si="185"/>
        <v>1/0</v>
      </c>
      <c r="I52" s="171">
        <f t="shared" si="186"/>
        <v>3.1</v>
      </c>
      <c r="J52" s="171">
        <f t="shared" si="187"/>
        <v>2.6</v>
      </c>
      <c r="K52" s="372">
        <v>5.5</v>
      </c>
      <c r="L52" s="348" t="s">
        <v>326</v>
      </c>
      <c r="M52" s="209">
        <v>4.5</v>
      </c>
      <c r="N52" s="210">
        <v>3</v>
      </c>
      <c r="O52" s="210">
        <v>0</v>
      </c>
      <c r="P52" s="211" t="str">
        <f t="shared" si="188"/>
        <v>3/0</v>
      </c>
      <c r="Q52" s="209">
        <f t="shared" si="189"/>
        <v>3.8</v>
      </c>
      <c r="R52" s="209">
        <f t="shared" si="190"/>
        <v>2.3</v>
      </c>
      <c r="S52" s="348">
        <v>5.5</v>
      </c>
      <c r="T52" s="348" t="s">
        <v>293</v>
      </c>
      <c r="U52" s="209">
        <v>2.3</v>
      </c>
      <c r="V52" s="210">
        <v>2</v>
      </c>
      <c r="W52" s="210">
        <v>5</v>
      </c>
      <c r="X52" s="211" t="str">
        <f t="shared" si="191"/>
        <v>2/5</v>
      </c>
      <c r="Y52" s="209">
        <f t="shared" si="192"/>
        <v>2.2</v>
      </c>
      <c r="Z52" s="209">
        <f t="shared" si="193"/>
        <v>3.7</v>
      </c>
      <c r="AA52" s="348">
        <v>9</v>
      </c>
      <c r="AB52" s="348" t="s">
        <v>309</v>
      </c>
      <c r="AC52" s="209">
        <v>5.3</v>
      </c>
      <c r="AD52" s="210">
        <v>5</v>
      </c>
      <c r="AE52" s="210"/>
      <c r="AF52" s="211">
        <f t="shared" si="296"/>
        <v>5</v>
      </c>
      <c r="AG52" s="209">
        <f t="shared" si="297"/>
        <v>5.2</v>
      </c>
      <c r="AH52" s="209" t="str">
        <f t="shared" si="298"/>
        <v>-</v>
      </c>
      <c r="AI52" s="348">
        <f t="shared" si="299"/>
        <v>5.2</v>
      </c>
      <c r="AJ52" s="209">
        <f t="shared" si="300"/>
        <v>5.2</v>
      </c>
      <c r="AK52" s="209">
        <v>4</v>
      </c>
      <c r="AL52" s="210">
        <v>0</v>
      </c>
      <c r="AM52" s="210">
        <v>4</v>
      </c>
      <c r="AN52" s="211" t="str">
        <f t="shared" si="194"/>
        <v>0/4</v>
      </c>
      <c r="AO52" s="209">
        <f t="shared" si="195"/>
        <v>2</v>
      </c>
      <c r="AP52" s="209">
        <f t="shared" si="196"/>
        <v>4</v>
      </c>
      <c r="AQ52" s="348">
        <v>8.5</v>
      </c>
      <c r="AR52" s="348" t="s">
        <v>408</v>
      </c>
      <c r="AS52" s="209">
        <v>4</v>
      </c>
      <c r="AT52" s="210">
        <v>1</v>
      </c>
      <c r="AU52" s="210">
        <v>0</v>
      </c>
      <c r="AV52" s="211" t="str">
        <f t="shared" si="199"/>
        <v>1/0</v>
      </c>
      <c r="AW52" s="209">
        <f t="shared" si="200"/>
        <v>2.5</v>
      </c>
      <c r="AX52" s="209">
        <f t="shared" si="201"/>
        <v>2</v>
      </c>
      <c r="AY52" s="348">
        <v>5</v>
      </c>
      <c r="AZ52" s="348" t="s">
        <v>303</v>
      </c>
      <c r="BA52" s="215">
        <v>6</v>
      </c>
      <c r="BB52" s="225">
        <f t="shared" si="290"/>
        <v>6.2</v>
      </c>
      <c r="BC52" s="226" t="str">
        <f t="shared" si="169"/>
        <v>TBK</v>
      </c>
      <c r="BD52" s="209">
        <v>5.7</v>
      </c>
      <c r="BE52" s="217"/>
      <c r="BF52" s="217"/>
      <c r="BG52" s="217" t="s">
        <v>268</v>
      </c>
      <c r="BH52" s="224">
        <f t="shared" si="202"/>
        <v>2.9</v>
      </c>
      <c r="BI52" s="224" t="str">
        <f t="shared" si="203"/>
        <v>-</v>
      </c>
      <c r="BJ52" s="374">
        <v>6</v>
      </c>
      <c r="BK52" s="348" t="s">
        <v>314</v>
      </c>
      <c r="BL52" s="209">
        <v>6</v>
      </c>
      <c r="BM52" s="215">
        <v>4</v>
      </c>
      <c r="BN52" s="215"/>
      <c r="BO52" s="211">
        <f t="shared" si="204"/>
        <v>4</v>
      </c>
      <c r="BP52" s="209">
        <f t="shared" si="205"/>
        <v>5</v>
      </c>
      <c r="BQ52" s="209" t="str">
        <f t="shared" si="206"/>
        <v>-</v>
      </c>
      <c r="BR52" s="348">
        <f t="shared" si="282"/>
        <v>5</v>
      </c>
      <c r="BS52" s="209">
        <f t="shared" si="283"/>
        <v>5</v>
      </c>
      <c r="BT52" s="209"/>
      <c r="BU52" s="209"/>
      <c r="BV52" s="348"/>
      <c r="BW52" s="209"/>
      <c r="BX52" s="209">
        <v>5.5</v>
      </c>
      <c r="BY52" s="210">
        <v>2</v>
      </c>
      <c r="BZ52" s="210">
        <v>9</v>
      </c>
      <c r="CA52" s="211" t="str">
        <f t="shared" si="207"/>
        <v>2/9</v>
      </c>
      <c r="CB52" s="209">
        <f t="shared" si="208"/>
        <v>3.8</v>
      </c>
      <c r="CC52" s="209">
        <f t="shared" si="209"/>
        <v>7.3</v>
      </c>
      <c r="CD52" s="348">
        <f t="shared" si="280"/>
        <v>7.3</v>
      </c>
      <c r="CE52" s="209" t="str">
        <f t="shared" si="281"/>
        <v>3.8/7.3</v>
      </c>
      <c r="CF52" s="209">
        <v>7</v>
      </c>
      <c r="CG52" s="210">
        <v>5</v>
      </c>
      <c r="CH52" s="210"/>
      <c r="CI52" s="211">
        <f t="shared" si="210"/>
        <v>5</v>
      </c>
      <c r="CJ52" s="209">
        <f t="shared" si="211"/>
        <v>6</v>
      </c>
      <c r="CK52" s="209" t="str">
        <f t="shared" si="212"/>
        <v>-</v>
      </c>
      <c r="CL52" s="348">
        <f t="shared" si="213"/>
        <v>6</v>
      </c>
      <c r="CM52" s="209">
        <f t="shared" si="214"/>
        <v>6</v>
      </c>
      <c r="CN52" s="209">
        <v>4.6</v>
      </c>
      <c r="CO52" s="210">
        <v>5</v>
      </c>
      <c r="CP52" s="210">
        <v>5</v>
      </c>
      <c r="CQ52" s="211" t="str">
        <f t="shared" si="215"/>
        <v>5/5</v>
      </c>
      <c r="CR52" s="209">
        <f t="shared" si="216"/>
        <v>4.8</v>
      </c>
      <c r="CS52" s="209">
        <f t="shared" si="217"/>
        <v>4.8</v>
      </c>
      <c r="CT52" s="348">
        <v>6.3</v>
      </c>
      <c r="CU52" s="348" t="s">
        <v>410</v>
      </c>
      <c r="CV52" s="209">
        <v>5.75</v>
      </c>
      <c r="CW52" s="210">
        <v>1</v>
      </c>
      <c r="CX52" s="210">
        <v>5</v>
      </c>
      <c r="CY52" s="211" t="str">
        <f t="shared" si="220"/>
        <v>1/5</v>
      </c>
      <c r="CZ52" s="209">
        <f t="shared" si="221"/>
        <v>3.4</v>
      </c>
      <c r="DA52" s="209">
        <f t="shared" si="222"/>
        <v>5.4</v>
      </c>
      <c r="DB52" s="348">
        <f t="shared" si="223"/>
        <v>5.4</v>
      </c>
      <c r="DC52" s="209" t="str">
        <f t="shared" si="224"/>
        <v>3.4/5.4</v>
      </c>
      <c r="DD52" s="209">
        <v>5</v>
      </c>
      <c r="DE52" s="210">
        <v>2</v>
      </c>
      <c r="DF52" s="210">
        <v>1</v>
      </c>
      <c r="DG52" s="211" t="str">
        <f t="shared" si="303"/>
        <v>2/1</v>
      </c>
      <c r="DH52" s="209">
        <f t="shared" si="304"/>
        <v>3.5</v>
      </c>
      <c r="DI52" s="209">
        <f t="shared" si="305"/>
        <v>3</v>
      </c>
      <c r="DJ52" s="348">
        <v>5.5</v>
      </c>
      <c r="DK52" s="348" t="s">
        <v>394</v>
      </c>
      <c r="DL52" s="209">
        <v>7.8</v>
      </c>
      <c r="DM52" s="210">
        <v>7</v>
      </c>
      <c r="DN52" s="210"/>
      <c r="DO52" s="211">
        <f t="shared" si="228"/>
        <v>7</v>
      </c>
      <c r="DP52" s="209">
        <f t="shared" si="229"/>
        <v>7.4</v>
      </c>
      <c r="DQ52" s="209" t="str">
        <f t="shared" si="230"/>
        <v>-</v>
      </c>
      <c r="DR52" s="348">
        <f t="shared" si="231"/>
        <v>7.4</v>
      </c>
      <c r="DS52" s="209">
        <f t="shared" si="232"/>
        <v>7.4</v>
      </c>
      <c r="DT52" s="214">
        <v>6</v>
      </c>
      <c r="DU52" s="214"/>
      <c r="DV52" s="311">
        <f t="shared" si="233"/>
        <v>6</v>
      </c>
      <c r="DW52" s="312">
        <f t="shared" si="301"/>
        <v>6</v>
      </c>
      <c r="DX52" s="215">
        <v>6</v>
      </c>
      <c r="DY52" s="214"/>
      <c r="DZ52" s="311">
        <f t="shared" si="235"/>
        <v>6</v>
      </c>
      <c r="EA52" s="312">
        <f t="shared" si="236"/>
        <v>6</v>
      </c>
      <c r="EB52" s="215">
        <v>7</v>
      </c>
      <c r="EC52" s="215"/>
      <c r="ED52" s="311">
        <f t="shared" si="237"/>
        <v>7</v>
      </c>
      <c r="EE52" s="312">
        <f t="shared" si="238"/>
        <v>7</v>
      </c>
      <c r="EF52" s="311">
        <f t="shared" si="239"/>
        <v>6</v>
      </c>
      <c r="EG52" s="348">
        <f t="shared" si="302"/>
        <v>6.3</v>
      </c>
      <c r="EH52" s="210">
        <v>6</v>
      </c>
      <c r="EI52" s="267">
        <f t="shared" si="182"/>
        <v>6.1</v>
      </c>
      <c r="EJ52" s="207" t="str">
        <f t="shared" si="183"/>
        <v>TBK</v>
      </c>
      <c r="EK52" s="267">
        <f t="shared" si="284"/>
        <v>6.1</v>
      </c>
      <c r="EL52" s="204" t="str">
        <f t="shared" si="184"/>
        <v>TBK</v>
      </c>
      <c r="EM52" s="357">
        <v>3.5</v>
      </c>
      <c r="EN52" s="210">
        <v>3</v>
      </c>
      <c r="EO52" s="210">
        <v>8</v>
      </c>
      <c r="EP52" s="211" t="str">
        <f t="shared" si="241"/>
        <v>3/8</v>
      </c>
      <c r="EQ52" s="209">
        <f t="shared" si="242"/>
        <v>3.3</v>
      </c>
      <c r="ER52" s="209">
        <f t="shared" si="243"/>
        <v>5.8</v>
      </c>
      <c r="ES52" s="500">
        <f>MAX(EQ52:ER52)</f>
        <v>5.8</v>
      </c>
      <c r="ET52" s="209" t="str">
        <f t="shared" si="294"/>
        <v>3.3/5.8</v>
      </c>
      <c r="EU52" s="467">
        <v>4.67</v>
      </c>
      <c r="EV52" s="210">
        <v>2</v>
      </c>
      <c r="EW52" s="210">
        <v>0</v>
      </c>
      <c r="EX52" s="211" t="str">
        <f t="shared" si="244"/>
        <v>2/0</v>
      </c>
      <c r="EY52" s="209">
        <f t="shared" si="245"/>
        <v>3.3</v>
      </c>
      <c r="EZ52" s="209">
        <f t="shared" si="246"/>
        <v>2.3</v>
      </c>
      <c r="FA52" s="501">
        <v>5.5</v>
      </c>
      <c r="FB52" s="348" t="s">
        <v>479</v>
      </c>
      <c r="FC52" s="357">
        <v>6.5</v>
      </c>
      <c r="FD52" s="210">
        <v>7</v>
      </c>
      <c r="FE52" s="210"/>
      <c r="FF52" s="211">
        <f t="shared" si="247"/>
        <v>7</v>
      </c>
      <c r="FG52" s="209">
        <f t="shared" si="248"/>
        <v>6.8</v>
      </c>
      <c r="FH52" s="209" t="str">
        <f t="shared" si="249"/>
        <v>-</v>
      </c>
      <c r="FI52" s="501">
        <f>MAX(FG52:FH52)</f>
        <v>6.8</v>
      </c>
      <c r="FJ52" s="209">
        <f t="shared" si="306"/>
        <v>6.8</v>
      </c>
      <c r="FK52" s="357">
        <v>4.5</v>
      </c>
      <c r="FL52" s="210">
        <v>3</v>
      </c>
      <c r="FM52" s="210">
        <v>0</v>
      </c>
      <c r="FN52" s="211" t="str">
        <f t="shared" si="285"/>
        <v>3/0</v>
      </c>
      <c r="FO52" s="209">
        <f t="shared" si="250"/>
        <v>3.8</v>
      </c>
      <c r="FP52" s="209">
        <f t="shared" si="251"/>
        <v>2.3</v>
      </c>
      <c r="FQ52" s="501">
        <v>5.8</v>
      </c>
      <c r="FR52" s="348" t="s">
        <v>441</v>
      </c>
      <c r="FS52" s="467">
        <v>5</v>
      </c>
      <c r="FT52" s="210">
        <v>2</v>
      </c>
      <c r="FU52" s="210">
        <v>1</v>
      </c>
      <c r="FV52" s="211" t="str">
        <f t="shared" si="307"/>
        <v>2/1</v>
      </c>
      <c r="FW52" s="209">
        <f t="shared" si="252"/>
        <v>3.5</v>
      </c>
      <c r="FX52" s="209">
        <f t="shared" si="253"/>
        <v>3</v>
      </c>
      <c r="FY52" s="501">
        <f>MAX(FW52:FX52)</f>
        <v>3.5</v>
      </c>
      <c r="FZ52" s="225" t="str">
        <f>IF(FW52&gt;=5,FW52,IF(FX52&gt;=5,FW52&amp;"/"&amp;FX52,FW52&amp;"/"&amp;FX52))</f>
        <v>3.5/3</v>
      </c>
      <c r="GA52" s="357">
        <v>5</v>
      </c>
      <c r="GB52" s="210">
        <v>4</v>
      </c>
      <c r="GC52" s="210">
        <v>5</v>
      </c>
      <c r="GD52" s="211" t="str">
        <f t="shared" si="308"/>
        <v>4/5</v>
      </c>
      <c r="GE52" s="209">
        <f t="shared" si="254"/>
        <v>4.5</v>
      </c>
      <c r="GF52" s="209">
        <f t="shared" si="255"/>
        <v>5</v>
      </c>
      <c r="GG52" s="501">
        <f>MAX(GE52:GF52)</f>
        <v>5</v>
      </c>
      <c r="GH52" s="209" t="str">
        <f>IF(GE52&gt;=5,GE52,IF(GF52&gt;=5,GE52&amp;"/"&amp;GF52,GE52&amp;"/"&amp;GF52))</f>
        <v>4.5/5</v>
      </c>
      <c r="GI52" s="439">
        <v>5</v>
      </c>
      <c r="GJ52" s="439">
        <v>6</v>
      </c>
      <c r="GK52" s="440">
        <v>6.8</v>
      </c>
      <c r="GL52" s="446">
        <f t="shared" si="309"/>
        <v>5.6</v>
      </c>
      <c r="GM52" s="502" t="str">
        <f t="shared" si="170"/>
        <v>TB</v>
      </c>
      <c r="GN52" s="357">
        <v>5.5</v>
      </c>
      <c r="GO52" s="210">
        <v>2</v>
      </c>
      <c r="GP52" s="210">
        <v>3</v>
      </c>
      <c r="GQ52" s="211" t="str">
        <f t="shared" si="310"/>
        <v>2/3</v>
      </c>
      <c r="GR52" s="209">
        <f t="shared" si="258"/>
        <v>3.8</v>
      </c>
      <c r="GS52" s="209">
        <f t="shared" si="259"/>
        <v>4.3</v>
      </c>
      <c r="GT52" s="501">
        <f>MAX(GR52:GS52)</f>
        <v>4.3</v>
      </c>
      <c r="GU52" s="225" t="str">
        <f t="shared" si="260"/>
        <v>3.8/4.3</v>
      </c>
      <c r="GV52" s="357">
        <v>3.5</v>
      </c>
      <c r="GW52" s="210">
        <v>4</v>
      </c>
      <c r="GX52" s="210">
        <v>6</v>
      </c>
      <c r="GY52" s="211" t="str">
        <f t="shared" si="311"/>
        <v>4/6</v>
      </c>
      <c r="GZ52" s="209">
        <f t="shared" si="261"/>
        <v>3.8</v>
      </c>
      <c r="HA52" s="209">
        <f t="shared" si="262"/>
        <v>4.8</v>
      </c>
      <c r="HB52" s="501">
        <v>5.5</v>
      </c>
      <c r="HC52" s="348" t="s">
        <v>462</v>
      </c>
      <c r="HD52" s="357">
        <v>5.5</v>
      </c>
      <c r="HE52" s="210">
        <v>4</v>
      </c>
      <c r="HF52" s="210">
        <v>4</v>
      </c>
      <c r="HG52" s="211" t="str">
        <f t="shared" si="312"/>
        <v>4/4</v>
      </c>
      <c r="HH52" s="209">
        <f t="shared" si="264"/>
        <v>4.8</v>
      </c>
      <c r="HI52" s="209">
        <f t="shared" si="265"/>
        <v>4.8</v>
      </c>
      <c r="HJ52" s="501">
        <f>MAX(HH52:HI52)</f>
        <v>4.8</v>
      </c>
      <c r="HK52" s="225" t="str">
        <f t="shared" si="266"/>
        <v>4.8/4.8</v>
      </c>
      <c r="HL52" s="357">
        <v>8</v>
      </c>
      <c r="HM52" s="210">
        <v>6</v>
      </c>
      <c r="HN52" s="210"/>
      <c r="HO52" s="211">
        <f t="shared" si="313"/>
        <v>6</v>
      </c>
      <c r="HP52" s="209">
        <f t="shared" si="268"/>
        <v>7</v>
      </c>
      <c r="HQ52" s="209" t="str">
        <f t="shared" si="269"/>
        <v>-</v>
      </c>
      <c r="HR52" s="501">
        <f>MAX(HP52:HQ52)</f>
        <v>7</v>
      </c>
      <c r="HS52" s="209">
        <f t="shared" si="270"/>
        <v>7</v>
      </c>
      <c r="HT52" s="357">
        <v>6</v>
      </c>
      <c r="HU52" s="210">
        <v>3</v>
      </c>
      <c r="HV52" s="210">
        <v>5</v>
      </c>
      <c r="HW52" s="211" t="str">
        <f t="shared" si="314"/>
        <v>3/5</v>
      </c>
      <c r="HX52" s="209">
        <f t="shared" si="272"/>
        <v>4.5</v>
      </c>
      <c r="HY52" s="209">
        <f t="shared" si="273"/>
        <v>5.5</v>
      </c>
      <c r="HZ52" s="501">
        <f>MAX(HX52:HY52)</f>
        <v>5.5</v>
      </c>
      <c r="IA52" s="209" t="str">
        <f t="shared" si="274"/>
        <v>4.5/5.5</v>
      </c>
      <c r="IB52" s="493">
        <v>6</v>
      </c>
      <c r="IC52" s="439">
        <v>7</v>
      </c>
      <c r="ID52" s="439">
        <v>7</v>
      </c>
      <c r="IE52" s="510">
        <v>7</v>
      </c>
      <c r="IF52" s="444">
        <f t="shared" si="275"/>
        <v>6.1</v>
      </c>
      <c r="IG52" s="445" t="str">
        <f t="shared" si="171"/>
        <v>TBK</v>
      </c>
      <c r="IH52" s="446">
        <f t="shared" si="276"/>
        <v>5.8</v>
      </c>
      <c r="II52" s="442" t="str">
        <f t="shared" si="172"/>
        <v>TB</v>
      </c>
      <c r="IJ52" s="267">
        <f t="shared" si="173"/>
        <v>6</v>
      </c>
      <c r="IK52" s="506" t="str">
        <f t="shared" si="174"/>
        <v>TBK</v>
      </c>
      <c r="IL52" s="439"/>
      <c r="IM52" s="439"/>
      <c r="IN52" s="439"/>
      <c r="IO52" s="440">
        <f>ROUND(SUM(IL52:IN52)/3,1)</f>
        <v>0</v>
      </c>
      <c r="IP52" s="267">
        <f t="shared" si="277"/>
        <v>3</v>
      </c>
      <c r="IQ52" s="442" t="str">
        <f t="shared" si="175"/>
        <v>Kém</v>
      </c>
      <c r="IR52" s="442"/>
    </row>
    <row r="53" spans="1:252" s="16" customFormat="1" ht="21.75" customHeight="1" hidden="1">
      <c r="A53" s="277">
        <f t="shared" si="181"/>
        <v>21</v>
      </c>
      <c r="B53" s="135" t="s">
        <v>173</v>
      </c>
      <c r="C53" s="136" t="s">
        <v>174</v>
      </c>
      <c r="D53" s="137" t="s">
        <v>175</v>
      </c>
      <c r="E53" s="171">
        <v>5.8</v>
      </c>
      <c r="F53" s="168">
        <v>1</v>
      </c>
      <c r="G53" s="168">
        <v>5</v>
      </c>
      <c r="H53" s="169" t="str">
        <f t="shared" si="185"/>
        <v>1/5</v>
      </c>
      <c r="I53" s="171">
        <f t="shared" si="186"/>
        <v>3.4</v>
      </c>
      <c r="J53" s="171">
        <f t="shared" si="187"/>
        <v>5.4</v>
      </c>
      <c r="K53" s="372">
        <f>MAX(I53:J53)</f>
        <v>5.4</v>
      </c>
      <c r="L53" s="209" t="str">
        <f>IF(I53&gt;=5,I53,IF(J53&gt;=5,I53&amp;"/"&amp;J53,I53&amp;"/"&amp;J53))</f>
        <v>3.4/5.4</v>
      </c>
      <c r="M53" s="209">
        <v>6</v>
      </c>
      <c r="N53" s="210">
        <v>4</v>
      </c>
      <c r="O53" s="210"/>
      <c r="P53" s="211">
        <f t="shared" si="188"/>
        <v>4</v>
      </c>
      <c r="Q53" s="209">
        <f t="shared" si="189"/>
        <v>5</v>
      </c>
      <c r="R53" s="209" t="str">
        <f t="shared" si="190"/>
        <v>-</v>
      </c>
      <c r="S53" s="348">
        <f>MAX(Q53:R53)</f>
        <v>5</v>
      </c>
      <c r="T53" s="209">
        <f>IF(Q53&gt;=5,Q53,IF(R53&gt;=5,Q53&amp;"/"&amp;R53,Q53&amp;"/"&amp;R53))</f>
        <v>5</v>
      </c>
      <c r="U53" s="209">
        <v>2.7</v>
      </c>
      <c r="V53" s="210">
        <v>5</v>
      </c>
      <c r="W53" s="210">
        <v>6</v>
      </c>
      <c r="X53" s="211" t="str">
        <f t="shared" si="191"/>
        <v>5/6</v>
      </c>
      <c r="Y53" s="209">
        <f t="shared" si="192"/>
        <v>3.9</v>
      </c>
      <c r="Z53" s="209">
        <f t="shared" si="193"/>
        <v>4.4</v>
      </c>
      <c r="AA53" s="348">
        <f>MAX(Y53:Z53)</f>
        <v>4.4</v>
      </c>
      <c r="AB53" s="224" t="str">
        <f>IF(Y53&gt;=5,Y53,IF(Z53&gt;=5,Y53&amp;"/"&amp;Z53,Y53&amp;"/"&amp;Z53))</f>
        <v>3.9/4.4</v>
      </c>
      <c r="AC53" s="209">
        <v>6</v>
      </c>
      <c r="AD53" s="210">
        <v>7</v>
      </c>
      <c r="AE53" s="210"/>
      <c r="AF53" s="211">
        <f t="shared" si="296"/>
        <v>7</v>
      </c>
      <c r="AG53" s="209">
        <f t="shared" si="297"/>
        <v>6.5</v>
      </c>
      <c r="AH53" s="209" t="str">
        <f t="shared" si="298"/>
        <v>-</v>
      </c>
      <c r="AI53" s="348">
        <f t="shared" si="299"/>
        <v>6.5</v>
      </c>
      <c r="AJ53" s="209">
        <f t="shared" si="300"/>
        <v>6.5</v>
      </c>
      <c r="AK53" s="209">
        <v>5</v>
      </c>
      <c r="AL53" s="210">
        <v>2</v>
      </c>
      <c r="AM53" s="210">
        <v>6</v>
      </c>
      <c r="AN53" s="211" t="str">
        <f t="shared" si="194"/>
        <v>2/6</v>
      </c>
      <c r="AO53" s="209">
        <f t="shared" si="195"/>
        <v>3.5</v>
      </c>
      <c r="AP53" s="209">
        <f t="shared" si="196"/>
        <v>5.5</v>
      </c>
      <c r="AQ53" s="348">
        <f>MAX(AO53:AP53)</f>
        <v>5.5</v>
      </c>
      <c r="AR53" s="209" t="str">
        <f>IF(AO53&gt;=5,AO53,IF(AP53&gt;=5,AO53&amp;"/"&amp;AP53,AO53&amp;"/"&amp;AP53))</f>
        <v>3.5/5.5</v>
      </c>
      <c r="AS53" s="209">
        <v>4</v>
      </c>
      <c r="AT53" s="210">
        <v>2</v>
      </c>
      <c r="AU53" s="210">
        <v>2</v>
      </c>
      <c r="AV53" s="211" t="str">
        <f t="shared" si="199"/>
        <v>2/2</v>
      </c>
      <c r="AW53" s="209">
        <f t="shared" si="200"/>
        <v>3</v>
      </c>
      <c r="AX53" s="209">
        <f t="shared" si="201"/>
        <v>3</v>
      </c>
      <c r="AY53" s="348">
        <v>6.5</v>
      </c>
      <c r="AZ53" s="348" t="s">
        <v>306</v>
      </c>
      <c r="BA53" s="215">
        <v>6</v>
      </c>
      <c r="BB53" s="225">
        <f t="shared" si="290"/>
        <v>5.7</v>
      </c>
      <c r="BC53" s="226" t="str">
        <f t="shared" si="169"/>
        <v>TB</v>
      </c>
      <c r="BD53" s="209">
        <v>7.3</v>
      </c>
      <c r="BE53" s="210">
        <v>4</v>
      </c>
      <c r="BF53" s="210"/>
      <c r="BG53" s="211">
        <f>IF(ISBLANK(BF53),BE53,BE53&amp;"/"&amp;BF53)</f>
        <v>4</v>
      </c>
      <c r="BH53" s="209">
        <f t="shared" si="202"/>
        <v>5.7</v>
      </c>
      <c r="BI53" s="209" t="str">
        <f t="shared" si="203"/>
        <v>-</v>
      </c>
      <c r="BJ53" s="348">
        <f>MAX(BH53:BI53)</f>
        <v>5.7</v>
      </c>
      <c r="BK53" s="209">
        <f>IF(BH53&gt;=5,BH53,IF(BI53&gt;=5,BH53&amp;"/"&amp;BI53,BH53&amp;"/"&amp;BI53))</f>
        <v>5.7</v>
      </c>
      <c r="BL53" s="209">
        <v>5.5</v>
      </c>
      <c r="BM53" s="215">
        <v>4</v>
      </c>
      <c r="BN53" s="215">
        <v>4</v>
      </c>
      <c r="BO53" s="211" t="str">
        <f t="shared" si="204"/>
        <v>4/4</v>
      </c>
      <c r="BP53" s="209">
        <f t="shared" si="205"/>
        <v>4.8</v>
      </c>
      <c r="BQ53" s="209">
        <f t="shared" si="206"/>
        <v>4.8</v>
      </c>
      <c r="BR53" s="348">
        <v>7</v>
      </c>
      <c r="BS53" s="348" t="s">
        <v>301</v>
      </c>
      <c r="BT53" s="209"/>
      <c r="BU53" s="209"/>
      <c r="BV53" s="348"/>
      <c r="BW53" s="209"/>
      <c r="BX53" s="209">
        <v>3.5</v>
      </c>
      <c r="BY53" s="210">
        <v>4</v>
      </c>
      <c r="BZ53" s="210">
        <v>4</v>
      </c>
      <c r="CA53" s="211" t="str">
        <f t="shared" si="207"/>
        <v>4/4</v>
      </c>
      <c r="CB53" s="209">
        <f t="shared" si="208"/>
        <v>3.8</v>
      </c>
      <c r="CC53" s="209">
        <f t="shared" si="209"/>
        <v>3.8</v>
      </c>
      <c r="CD53" s="348">
        <v>5</v>
      </c>
      <c r="CE53" s="348" t="s">
        <v>388</v>
      </c>
      <c r="CF53" s="209">
        <v>7</v>
      </c>
      <c r="CG53" s="210">
        <v>5</v>
      </c>
      <c r="CH53" s="210"/>
      <c r="CI53" s="211">
        <f t="shared" si="210"/>
        <v>5</v>
      </c>
      <c r="CJ53" s="209">
        <f t="shared" si="211"/>
        <v>6</v>
      </c>
      <c r="CK53" s="209" t="str">
        <f t="shared" si="212"/>
        <v>-</v>
      </c>
      <c r="CL53" s="348">
        <f t="shared" si="213"/>
        <v>6</v>
      </c>
      <c r="CM53" s="209">
        <f t="shared" si="214"/>
        <v>6</v>
      </c>
      <c r="CN53" s="209">
        <v>6.2</v>
      </c>
      <c r="CO53" s="210">
        <v>5</v>
      </c>
      <c r="CP53" s="210"/>
      <c r="CQ53" s="211">
        <f t="shared" si="215"/>
        <v>5</v>
      </c>
      <c r="CR53" s="209">
        <f t="shared" si="216"/>
        <v>5.6</v>
      </c>
      <c r="CS53" s="209" t="str">
        <f t="shared" si="217"/>
        <v>-</v>
      </c>
      <c r="CT53" s="348">
        <f aca="true" t="shared" si="315" ref="CT53:CT59">MAX(CR53:CS53)</f>
        <v>5.6</v>
      </c>
      <c r="CU53" s="209">
        <f aca="true" t="shared" si="316" ref="CU53:CU59">IF(CR53&gt;=5,CR53,IF(CS53&gt;=5,CR53&amp;"/"&amp;CS53,CR53&amp;"/"&amp;CS53))</f>
        <v>5.6</v>
      </c>
      <c r="CV53" s="209">
        <v>6.5</v>
      </c>
      <c r="CW53" s="210">
        <v>4</v>
      </c>
      <c r="CX53" s="210"/>
      <c r="CY53" s="211">
        <f t="shared" si="220"/>
        <v>4</v>
      </c>
      <c r="CZ53" s="209">
        <f t="shared" si="221"/>
        <v>5.3</v>
      </c>
      <c r="DA53" s="209" t="str">
        <f t="shared" si="222"/>
        <v>-</v>
      </c>
      <c r="DB53" s="348">
        <f t="shared" si="223"/>
        <v>5.3</v>
      </c>
      <c r="DC53" s="209">
        <f t="shared" si="224"/>
        <v>5.3</v>
      </c>
      <c r="DD53" s="209">
        <v>4</v>
      </c>
      <c r="DE53" s="210">
        <v>8</v>
      </c>
      <c r="DF53" s="210"/>
      <c r="DG53" s="211">
        <f t="shared" si="303"/>
        <v>8</v>
      </c>
      <c r="DH53" s="209">
        <f t="shared" si="304"/>
        <v>6</v>
      </c>
      <c r="DI53" s="209" t="str">
        <f t="shared" si="305"/>
        <v>-</v>
      </c>
      <c r="DJ53" s="348">
        <f>MAX(DH53:DI53)</f>
        <v>6</v>
      </c>
      <c r="DK53" s="209">
        <f>IF(DH53&gt;=5,DH53,IF(DI53&gt;=5,DH53&amp;"/"&amp;DI53,DH53&amp;"/"&amp;DI53))</f>
        <v>6</v>
      </c>
      <c r="DL53" s="209">
        <v>7.6</v>
      </c>
      <c r="DM53" s="210">
        <v>8</v>
      </c>
      <c r="DN53" s="210"/>
      <c r="DO53" s="211">
        <f t="shared" si="228"/>
        <v>8</v>
      </c>
      <c r="DP53" s="209">
        <f t="shared" si="229"/>
        <v>7.8</v>
      </c>
      <c r="DQ53" s="209" t="str">
        <f t="shared" si="230"/>
        <v>-</v>
      </c>
      <c r="DR53" s="348">
        <f t="shared" si="231"/>
        <v>7.8</v>
      </c>
      <c r="DS53" s="209">
        <f t="shared" si="232"/>
        <v>7.8</v>
      </c>
      <c r="DT53" s="214">
        <v>4</v>
      </c>
      <c r="DU53" s="214">
        <v>5</v>
      </c>
      <c r="DV53" s="311">
        <f t="shared" si="233"/>
        <v>5</v>
      </c>
      <c r="DW53" s="312" t="str">
        <f t="shared" si="301"/>
        <v>4/5</v>
      </c>
      <c r="DX53" s="215">
        <v>7</v>
      </c>
      <c r="DY53" s="214"/>
      <c r="DZ53" s="311">
        <f t="shared" si="235"/>
        <v>7</v>
      </c>
      <c r="EA53" s="312">
        <f t="shared" si="236"/>
        <v>7</v>
      </c>
      <c r="EB53" s="215">
        <v>7</v>
      </c>
      <c r="EC53" s="215"/>
      <c r="ED53" s="311">
        <f t="shared" si="237"/>
        <v>7</v>
      </c>
      <c r="EE53" s="312">
        <f t="shared" si="238"/>
        <v>7</v>
      </c>
      <c r="EF53" s="311">
        <f t="shared" si="239"/>
        <v>5</v>
      </c>
      <c r="EG53" s="348">
        <f t="shared" si="302"/>
        <v>6.3</v>
      </c>
      <c r="EH53" s="210">
        <v>7</v>
      </c>
      <c r="EI53" s="267">
        <f t="shared" si="182"/>
        <v>5.9</v>
      </c>
      <c r="EJ53" s="207" t="str">
        <f t="shared" si="183"/>
        <v>TB</v>
      </c>
      <c r="EK53" s="267">
        <f t="shared" si="284"/>
        <v>5.8</v>
      </c>
      <c r="EL53" s="204" t="str">
        <f t="shared" si="184"/>
        <v>TB</v>
      </c>
      <c r="EM53" s="357">
        <v>5.5</v>
      </c>
      <c r="EN53" s="210">
        <v>6</v>
      </c>
      <c r="EO53" s="210"/>
      <c r="EP53" s="211">
        <f t="shared" si="241"/>
        <v>6</v>
      </c>
      <c r="EQ53" s="209">
        <f t="shared" si="242"/>
        <v>5.8</v>
      </c>
      <c r="ER53" s="209" t="str">
        <f t="shared" si="243"/>
        <v>-</v>
      </c>
      <c r="ES53" s="500">
        <f>MAX(EQ53:ER53)</f>
        <v>5.8</v>
      </c>
      <c r="ET53" s="209">
        <f t="shared" si="294"/>
        <v>5.8</v>
      </c>
      <c r="EU53" s="467">
        <v>7.33</v>
      </c>
      <c r="EV53" s="210">
        <v>1</v>
      </c>
      <c r="EW53" s="210">
        <v>5</v>
      </c>
      <c r="EX53" s="211" t="str">
        <f t="shared" si="244"/>
        <v>1/5</v>
      </c>
      <c r="EY53" s="209">
        <f t="shared" si="245"/>
        <v>4.2</v>
      </c>
      <c r="EZ53" s="209">
        <f t="shared" si="246"/>
        <v>6.2</v>
      </c>
      <c r="FA53" s="501">
        <f>MAX(EY53:EZ53)</f>
        <v>6.2</v>
      </c>
      <c r="FB53" s="209" t="str">
        <f>IF(EY53&gt;=5,EY53,IF(EZ53&gt;=5,EY53&amp;"/"&amp;EZ53,EY53&amp;"/"&amp;EZ53))</f>
        <v>4.2/6.2</v>
      </c>
      <c r="FC53" s="357">
        <v>6.5</v>
      </c>
      <c r="FD53" s="210">
        <v>7</v>
      </c>
      <c r="FE53" s="210"/>
      <c r="FF53" s="211">
        <f t="shared" si="247"/>
        <v>7</v>
      </c>
      <c r="FG53" s="209">
        <f t="shared" si="248"/>
        <v>6.8</v>
      </c>
      <c r="FH53" s="209" t="str">
        <f t="shared" si="249"/>
        <v>-</v>
      </c>
      <c r="FI53" s="501">
        <f>MAX(FG53:FH53)</f>
        <v>6.8</v>
      </c>
      <c r="FJ53" s="209">
        <f t="shared" si="306"/>
        <v>6.8</v>
      </c>
      <c r="FK53" s="357">
        <v>4</v>
      </c>
      <c r="FL53" s="210">
        <v>2</v>
      </c>
      <c r="FM53" s="210">
        <v>4</v>
      </c>
      <c r="FN53" s="211" t="str">
        <f t="shared" si="285"/>
        <v>2/4</v>
      </c>
      <c r="FO53" s="209">
        <f t="shared" si="250"/>
        <v>3</v>
      </c>
      <c r="FP53" s="209">
        <f t="shared" si="251"/>
        <v>4</v>
      </c>
      <c r="FQ53" s="501">
        <v>6.3</v>
      </c>
      <c r="FR53" s="348" t="s">
        <v>452</v>
      </c>
      <c r="FS53" s="467">
        <v>5</v>
      </c>
      <c r="FT53" s="210">
        <v>1</v>
      </c>
      <c r="FU53" s="210">
        <v>2</v>
      </c>
      <c r="FV53" s="211" t="str">
        <f t="shared" si="307"/>
        <v>1/2</v>
      </c>
      <c r="FW53" s="209">
        <f t="shared" si="252"/>
        <v>3</v>
      </c>
      <c r="FX53" s="209">
        <f t="shared" si="253"/>
        <v>3.5</v>
      </c>
      <c r="FY53" s="501">
        <v>5</v>
      </c>
      <c r="FZ53" s="348" t="s">
        <v>393</v>
      </c>
      <c r="GA53" s="357">
        <v>5</v>
      </c>
      <c r="GB53" s="210">
        <v>6</v>
      </c>
      <c r="GC53" s="210"/>
      <c r="GD53" s="211">
        <f t="shared" si="308"/>
        <v>6</v>
      </c>
      <c r="GE53" s="209">
        <f t="shared" si="254"/>
        <v>5.5</v>
      </c>
      <c r="GF53" s="209" t="str">
        <f t="shared" si="255"/>
        <v>-</v>
      </c>
      <c r="GG53" s="501">
        <f>MAX(GE53:GF53)</f>
        <v>5.5</v>
      </c>
      <c r="GH53" s="209">
        <f>IF(GE53&gt;=5,GE53,IF(GF53&gt;=5,GE53&amp;"/"&amp;GF53,GE53&amp;"/"&amp;GF53))</f>
        <v>5.5</v>
      </c>
      <c r="GI53" s="439">
        <v>5</v>
      </c>
      <c r="GJ53" s="439">
        <v>6</v>
      </c>
      <c r="GK53" s="440">
        <v>7</v>
      </c>
      <c r="GL53" s="446">
        <f t="shared" si="309"/>
        <v>6.1</v>
      </c>
      <c r="GM53" s="502" t="str">
        <f t="shared" si="170"/>
        <v>TBK</v>
      </c>
      <c r="GN53" s="357">
        <v>7</v>
      </c>
      <c r="GO53" s="210">
        <v>3</v>
      </c>
      <c r="GP53" s="210"/>
      <c r="GQ53" s="211">
        <f t="shared" si="310"/>
        <v>3</v>
      </c>
      <c r="GR53" s="209">
        <f t="shared" si="258"/>
        <v>5</v>
      </c>
      <c r="GS53" s="209" t="str">
        <f t="shared" si="259"/>
        <v>-</v>
      </c>
      <c r="GT53" s="501">
        <f>MAX(GR53:GS53)</f>
        <v>5</v>
      </c>
      <c r="GU53" s="209">
        <f t="shared" si="260"/>
        <v>5</v>
      </c>
      <c r="GV53" s="357">
        <v>3.5</v>
      </c>
      <c r="GW53" s="210">
        <v>0</v>
      </c>
      <c r="GX53" s="210">
        <v>3</v>
      </c>
      <c r="GY53" s="211" t="str">
        <f t="shared" si="311"/>
        <v>0/3</v>
      </c>
      <c r="GZ53" s="209">
        <f t="shared" si="261"/>
        <v>1.8</v>
      </c>
      <c r="HA53" s="209">
        <f t="shared" si="262"/>
        <v>3.3</v>
      </c>
      <c r="HB53" s="501">
        <f>MAX(GZ53:HA53)</f>
        <v>3.3</v>
      </c>
      <c r="HC53" s="225" t="str">
        <f>IF(GZ53&gt;=5,GZ53,IF(HA53&gt;=5,GZ53&amp;"/"&amp;HA53,GZ53&amp;"/"&amp;HA53))</f>
        <v>1.8/3.3</v>
      </c>
      <c r="HD53" s="357">
        <v>5.5</v>
      </c>
      <c r="HE53" s="210">
        <v>7</v>
      </c>
      <c r="HF53" s="210"/>
      <c r="HG53" s="211">
        <f t="shared" si="312"/>
        <v>7</v>
      </c>
      <c r="HH53" s="209">
        <f t="shared" si="264"/>
        <v>6.3</v>
      </c>
      <c r="HI53" s="209" t="str">
        <f t="shared" si="265"/>
        <v>-</v>
      </c>
      <c r="HJ53" s="501">
        <f>MAX(HH53:HI53)</f>
        <v>6.3</v>
      </c>
      <c r="HK53" s="209">
        <f t="shared" si="266"/>
        <v>6.3</v>
      </c>
      <c r="HL53" s="357">
        <v>6.5</v>
      </c>
      <c r="HM53" s="210">
        <v>8</v>
      </c>
      <c r="HN53" s="210"/>
      <c r="HO53" s="211">
        <f t="shared" si="313"/>
        <v>8</v>
      </c>
      <c r="HP53" s="209">
        <f t="shared" si="268"/>
        <v>7.3</v>
      </c>
      <c r="HQ53" s="209" t="str">
        <f t="shared" si="269"/>
        <v>-</v>
      </c>
      <c r="HR53" s="501">
        <f>MAX(HP53:HQ53)</f>
        <v>7.3</v>
      </c>
      <c r="HS53" s="209">
        <f t="shared" si="270"/>
        <v>7.3</v>
      </c>
      <c r="HT53" s="357">
        <v>7</v>
      </c>
      <c r="HU53" s="210">
        <v>4</v>
      </c>
      <c r="HV53" s="210"/>
      <c r="HW53" s="211">
        <f t="shared" si="314"/>
        <v>4</v>
      </c>
      <c r="HX53" s="209">
        <f t="shared" si="272"/>
        <v>5.5</v>
      </c>
      <c r="HY53" s="209" t="str">
        <f t="shared" si="273"/>
        <v>-</v>
      </c>
      <c r="HZ53" s="501">
        <f>MAX(HX53:HY53)</f>
        <v>5.5</v>
      </c>
      <c r="IA53" s="209">
        <f t="shared" si="274"/>
        <v>5.5</v>
      </c>
      <c r="IB53" s="493">
        <v>5</v>
      </c>
      <c r="IC53" s="483">
        <v>0</v>
      </c>
      <c r="ID53" s="439">
        <v>5</v>
      </c>
      <c r="IE53" s="510">
        <v>7.3</v>
      </c>
      <c r="IF53" s="444">
        <f t="shared" si="275"/>
        <v>5.8</v>
      </c>
      <c r="IG53" s="445" t="str">
        <f t="shared" si="171"/>
        <v>TB</v>
      </c>
      <c r="IH53" s="446">
        <f t="shared" si="276"/>
        <v>6</v>
      </c>
      <c r="II53" s="442" t="str">
        <f t="shared" si="172"/>
        <v>TBK</v>
      </c>
      <c r="IJ53" s="267">
        <f t="shared" si="173"/>
        <v>5.9</v>
      </c>
      <c r="IK53" s="506" t="str">
        <f t="shared" si="174"/>
        <v>TB</v>
      </c>
      <c r="IL53" s="439"/>
      <c r="IM53" s="439"/>
      <c r="IN53" s="439"/>
      <c r="IO53" s="440">
        <f>ROUND(SUM(IL53:IN53)/3,1)</f>
        <v>0</v>
      </c>
      <c r="IP53" s="267">
        <f t="shared" si="277"/>
        <v>3</v>
      </c>
      <c r="IQ53" s="442" t="str">
        <f t="shared" si="175"/>
        <v>Kém</v>
      </c>
      <c r="IR53" s="442"/>
    </row>
    <row r="54" spans="1:252" s="16" customFormat="1" ht="21.75" customHeight="1" hidden="1">
      <c r="A54" s="277">
        <f t="shared" si="181"/>
        <v>22</v>
      </c>
      <c r="B54" s="135" t="s">
        <v>183</v>
      </c>
      <c r="C54" s="136" t="s">
        <v>184</v>
      </c>
      <c r="D54" s="137" t="s">
        <v>185</v>
      </c>
      <c r="E54" s="171">
        <v>4.2</v>
      </c>
      <c r="F54" s="168">
        <v>2</v>
      </c>
      <c r="G54" s="168">
        <v>0</v>
      </c>
      <c r="H54" s="169" t="str">
        <f t="shared" si="185"/>
        <v>2/0</v>
      </c>
      <c r="I54" s="171">
        <f t="shared" si="186"/>
        <v>3.1</v>
      </c>
      <c r="J54" s="171">
        <f t="shared" si="187"/>
        <v>2.1</v>
      </c>
      <c r="K54" s="372">
        <v>6.5</v>
      </c>
      <c r="L54" s="348" t="s">
        <v>327</v>
      </c>
      <c r="M54" s="209">
        <v>8</v>
      </c>
      <c r="N54" s="210">
        <v>8</v>
      </c>
      <c r="O54" s="210"/>
      <c r="P54" s="211">
        <f t="shared" si="188"/>
        <v>8</v>
      </c>
      <c r="Q54" s="209">
        <f t="shared" si="189"/>
        <v>8</v>
      </c>
      <c r="R54" s="209" t="str">
        <f t="shared" si="190"/>
        <v>-</v>
      </c>
      <c r="S54" s="348">
        <f>MAX(Q54:R54)</f>
        <v>8</v>
      </c>
      <c r="T54" s="209">
        <f>IF(Q54&gt;=5,Q54,IF(R54&gt;=5,Q54&amp;"/"&amp;R54,Q54&amp;"/"&amp;R54))</f>
        <v>8</v>
      </c>
      <c r="U54" s="209">
        <v>6.3</v>
      </c>
      <c r="V54" s="210">
        <v>9</v>
      </c>
      <c r="W54" s="210"/>
      <c r="X54" s="211">
        <f t="shared" si="191"/>
        <v>9</v>
      </c>
      <c r="Y54" s="209">
        <f t="shared" si="192"/>
        <v>7.7</v>
      </c>
      <c r="Z54" s="209" t="str">
        <f t="shared" si="193"/>
        <v>-</v>
      </c>
      <c r="AA54" s="348">
        <f>MAX(Y54:Z54)</f>
        <v>7.7</v>
      </c>
      <c r="AB54" s="209">
        <f>IF(Y54&gt;=5,Y54,IF(Z54&gt;=5,Y54&amp;"/"&amp;Z54,Y54&amp;"/"&amp;Z54))</f>
        <v>7.7</v>
      </c>
      <c r="AC54" s="222"/>
      <c r="AD54" s="223"/>
      <c r="AE54" s="223"/>
      <c r="AF54" s="223" t="s">
        <v>253</v>
      </c>
      <c r="AG54" s="222"/>
      <c r="AH54" s="222"/>
      <c r="AI54" s="376">
        <v>5</v>
      </c>
      <c r="AJ54" s="209">
        <v>5</v>
      </c>
      <c r="AK54" s="209">
        <v>8.5</v>
      </c>
      <c r="AL54" s="210">
        <v>10</v>
      </c>
      <c r="AM54" s="210"/>
      <c r="AN54" s="211">
        <f t="shared" si="194"/>
        <v>10</v>
      </c>
      <c r="AO54" s="209">
        <f t="shared" si="195"/>
        <v>9.3</v>
      </c>
      <c r="AP54" s="209" t="str">
        <f t="shared" si="196"/>
        <v>-</v>
      </c>
      <c r="AQ54" s="348">
        <f>MAX(AO54:AP54)</f>
        <v>9.3</v>
      </c>
      <c r="AR54" s="209">
        <f>IF(AO54&gt;=5,AO54,IF(AP54&gt;=5,AO54&amp;"/"&amp;AP54,AO54&amp;"/"&amp;AP54))</f>
        <v>9.3</v>
      </c>
      <c r="AS54" s="209">
        <v>7.3</v>
      </c>
      <c r="AT54" s="210">
        <v>5</v>
      </c>
      <c r="AU54" s="210"/>
      <c r="AV54" s="211">
        <f t="shared" si="199"/>
        <v>5</v>
      </c>
      <c r="AW54" s="209">
        <f t="shared" si="200"/>
        <v>6.2</v>
      </c>
      <c r="AX54" s="209" t="str">
        <f t="shared" si="201"/>
        <v>-</v>
      </c>
      <c r="AY54" s="348">
        <f>MAX(AW54:AX54)</f>
        <v>6.2</v>
      </c>
      <c r="AZ54" s="209">
        <f>IF(AW54&gt;=5,AW54,IF(AX54&gt;=5,AW54&amp;"/"&amp;AX54,AW54&amp;"/"&amp;AX54))</f>
        <v>6.2</v>
      </c>
      <c r="BA54" s="375">
        <v>0</v>
      </c>
      <c r="BB54" s="225">
        <f t="shared" si="290"/>
        <v>6.4</v>
      </c>
      <c r="BC54" s="226" t="str">
        <f t="shared" si="169"/>
        <v>TBK</v>
      </c>
      <c r="BD54" s="209">
        <v>6.3</v>
      </c>
      <c r="BE54" s="217"/>
      <c r="BF54" s="217"/>
      <c r="BG54" s="217" t="s">
        <v>268</v>
      </c>
      <c r="BH54" s="224">
        <f t="shared" si="202"/>
        <v>3.2</v>
      </c>
      <c r="BI54" s="224" t="str">
        <f t="shared" si="203"/>
        <v>-</v>
      </c>
      <c r="BJ54" s="374">
        <v>6.5</v>
      </c>
      <c r="BK54" s="348" t="s">
        <v>315</v>
      </c>
      <c r="BL54" s="209">
        <v>7.5</v>
      </c>
      <c r="BM54" s="215">
        <v>7</v>
      </c>
      <c r="BN54" s="215"/>
      <c r="BO54" s="211">
        <f t="shared" si="204"/>
        <v>7</v>
      </c>
      <c r="BP54" s="209">
        <f t="shared" si="205"/>
        <v>7.3</v>
      </c>
      <c r="BQ54" s="209" t="str">
        <f t="shared" si="206"/>
        <v>-</v>
      </c>
      <c r="BR54" s="348">
        <f aca="true" t="shared" si="317" ref="BR54:BR59">MAX(BP54:BQ54)</f>
        <v>7.3</v>
      </c>
      <c r="BS54" s="209">
        <f aca="true" t="shared" si="318" ref="BS54:BS59">IF(BP54&gt;=5,BP54,IF(BQ54&gt;=5,BP54&amp;"/"&amp;BQ54,BP54&amp;"/"&amp;BQ54))</f>
        <v>7.3</v>
      </c>
      <c r="BT54" s="209"/>
      <c r="BU54" s="209"/>
      <c r="BV54" s="348"/>
      <c r="BW54" s="209"/>
      <c r="BX54" s="209">
        <v>7</v>
      </c>
      <c r="BY54" s="210">
        <v>6</v>
      </c>
      <c r="BZ54" s="210"/>
      <c r="CA54" s="211">
        <f t="shared" si="207"/>
        <v>6</v>
      </c>
      <c r="CB54" s="209">
        <f t="shared" si="208"/>
        <v>6.5</v>
      </c>
      <c r="CC54" s="209" t="str">
        <f t="shared" si="209"/>
        <v>-</v>
      </c>
      <c r="CD54" s="348">
        <f>MAX(CB54:CC54)</f>
        <v>6.5</v>
      </c>
      <c r="CE54" s="209">
        <f>IF(CB54&gt;=5,CB54,IF(CC54&gt;=5,CB54&amp;"/"&amp;CC54,CB54&amp;"/"&amp;CC54))</f>
        <v>6.5</v>
      </c>
      <c r="CF54" s="209">
        <v>6.5</v>
      </c>
      <c r="CG54" s="210">
        <v>0</v>
      </c>
      <c r="CH54" s="210">
        <v>6</v>
      </c>
      <c r="CI54" s="211" t="str">
        <f t="shared" si="210"/>
        <v>0/6</v>
      </c>
      <c r="CJ54" s="209">
        <f t="shared" si="211"/>
        <v>3.3</v>
      </c>
      <c r="CK54" s="209">
        <f t="shared" si="212"/>
        <v>6.3</v>
      </c>
      <c r="CL54" s="348">
        <f t="shared" si="213"/>
        <v>6.3</v>
      </c>
      <c r="CM54" s="209" t="str">
        <f t="shared" si="214"/>
        <v>3.3/6.3</v>
      </c>
      <c r="CN54" s="209">
        <v>5.4</v>
      </c>
      <c r="CO54" s="210">
        <v>4</v>
      </c>
      <c r="CP54" s="210">
        <v>6</v>
      </c>
      <c r="CQ54" s="211" t="str">
        <f t="shared" si="215"/>
        <v>4/6</v>
      </c>
      <c r="CR54" s="209">
        <f t="shared" si="216"/>
        <v>4.7</v>
      </c>
      <c r="CS54" s="209">
        <f t="shared" si="217"/>
        <v>5.7</v>
      </c>
      <c r="CT54" s="348">
        <f t="shared" si="315"/>
        <v>5.7</v>
      </c>
      <c r="CU54" s="209" t="str">
        <f t="shared" si="316"/>
        <v>4.7/5.7</v>
      </c>
      <c r="CV54" s="209">
        <v>7.5</v>
      </c>
      <c r="CW54" s="210">
        <v>5</v>
      </c>
      <c r="CX54" s="210"/>
      <c r="CY54" s="211">
        <f t="shared" si="220"/>
        <v>5</v>
      </c>
      <c r="CZ54" s="209">
        <f t="shared" si="221"/>
        <v>6.3</v>
      </c>
      <c r="DA54" s="209" t="str">
        <f t="shared" si="222"/>
        <v>-</v>
      </c>
      <c r="DB54" s="348">
        <f t="shared" si="223"/>
        <v>6.3</v>
      </c>
      <c r="DC54" s="209">
        <f t="shared" si="224"/>
        <v>6.3</v>
      </c>
      <c r="DD54" s="209">
        <v>7</v>
      </c>
      <c r="DE54" s="210">
        <v>3</v>
      </c>
      <c r="DF54" s="210"/>
      <c r="DG54" s="211">
        <f t="shared" si="303"/>
        <v>3</v>
      </c>
      <c r="DH54" s="209">
        <f t="shared" si="304"/>
        <v>5</v>
      </c>
      <c r="DI54" s="209" t="str">
        <f t="shared" si="305"/>
        <v>-</v>
      </c>
      <c r="DJ54" s="348">
        <f>MAX(DH54:DI54)</f>
        <v>5</v>
      </c>
      <c r="DK54" s="209">
        <f>IF(DH54&gt;=5,DH54,IF(DI54&gt;=5,DH54&amp;"/"&amp;DI54,DH54&amp;"/"&amp;DI54))</f>
        <v>5</v>
      </c>
      <c r="DL54" s="225"/>
      <c r="DM54" s="226"/>
      <c r="DN54" s="226"/>
      <c r="DO54" s="226" t="s">
        <v>281</v>
      </c>
      <c r="DP54" s="225">
        <f t="shared" si="229"/>
        <v>0</v>
      </c>
      <c r="DQ54" s="225" t="str">
        <f t="shared" si="230"/>
        <v>-</v>
      </c>
      <c r="DR54" s="348">
        <v>7.5</v>
      </c>
      <c r="DS54" s="209">
        <v>7.5</v>
      </c>
      <c r="DT54" s="286">
        <v>0</v>
      </c>
      <c r="DU54" s="286">
        <v>0</v>
      </c>
      <c r="DV54" s="311">
        <f t="shared" si="233"/>
        <v>0</v>
      </c>
      <c r="DW54" s="517" t="s">
        <v>497</v>
      </c>
      <c r="DX54" s="518">
        <v>0</v>
      </c>
      <c r="DY54" s="518">
        <v>0</v>
      </c>
      <c r="DZ54" s="519">
        <f t="shared" si="235"/>
        <v>0</v>
      </c>
      <c r="EA54" s="517" t="s">
        <v>497</v>
      </c>
      <c r="EB54" s="286" t="s">
        <v>343</v>
      </c>
      <c r="EC54" s="286"/>
      <c r="ED54" s="311">
        <f t="shared" si="237"/>
        <v>0</v>
      </c>
      <c r="EE54" s="313" t="str">
        <f t="shared" si="238"/>
        <v>0/0</v>
      </c>
      <c r="EF54" s="311">
        <f t="shared" si="239"/>
        <v>0</v>
      </c>
      <c r="EG54" s="348">
        <f t="shared" si="302"/>
        <v>0</v>
      </c>
      <c r="EH54" s="210">
        <v>7</v>
      </c>
      <c r="EI54" s="267">
        <f t="shared" si="182"/>
        <v>5.9</v>
      </c>
      <c r="EJ54" s="207" t="str">
        <f t="shared" si="183"/>
        <v>TB</v>
      </c>
      <c r="EK54" s="267">
        <f t="shared" si="284"/>
        <v>6.1</v>
      </c>
      <c r="EL54" s="207" t="str">
        <f t="shared" si="184"/>
        <v>TBK</v>
      </c>
      <c r="EM54" s="357">
        <v>2.5</v>
      </c>
      <c r="EN54" s="210">
        <v>6</v>
      </c>
      <c r="EO54" s="210">
        <v>7</v>
      </c>
      <c r="EP54" s="211" t="str">
        <f t="shared" si="241"/>
        <v>6/7</v>
      </c>
      <c r="EQ54" s="209">
        <f t="shared" si="242"/>
        <v>4.3</v>
      </c>
      <c r="ER54" s="209">
        <f t="shared" si="243"/>
        <v>4.8</v>
      </c>
      <c r="ES54" s="500">
        <v>6.8</v>
      </c>
      <c r="ET54" s="348" t="s">
        <v>492</v>
      </c>
      <c r="EU54" s="467">
        <v>4</v>
      </c>
      <c r="EV54" s="210">
        <v>4</v>
      </c>
      <c r="EW54" s="210">
        <v>5</v>
      </c>
      <c r="EX54" s="211" t="str">
        <f t="shared" si="244"/>
        <v>4/5</v>
      </c>
      <c r="EY54" s="209">
        <f t="shared" si="245"/>
        <v>4</v>
      </c>
      <c r="EZ54" s="209">
        <f t="shared" si="246"/>
        <v>4.5</v>
      </c>
      <c r="FA54" s="348">
        <v>6.5</v>
      </c>
      <c r="FB54" s="348" t="s">
        <v>482</v>
      </c>
      <c r="FC54" s="357">
        <v>7.5</v>
      </c>
      <c r="FD54" s="210">
        <v>5</v>
      </c>
      <c r="FE54" s="210"/>
      <c r="FF54" s="211">
        <f t="shared" si="247"/>
        <v>5</v>
      </c>
      <c r="FG54" s="209">
        <f t="shared" si="248"/>
        <v>6.3</v>
      </c>
      <c r="FH54" s="209" t="str">
        <f t="shared" si="249"/>
        <v>-</v>
      </c>
      <c r="FI54" s="348">
        <f>MAX(FG54:FH54)</f>
        <v>6.3</v>
      </c>
      <c r="FJ54" s="209">
        <f t="shared" si="306"/>
        <v>6.3</v>
      </c>
      <c r="FK54" s="357">
        <v>5</v>
      </c>
      <c r="FL54" s="210">
        <v>4</v>
      </c>
      <c r="FM54" s="210">
        <v>5</v>
      </c>
      <c r="FN54" s="211" t="str">
        <f t="shared" si="285"/>
        <v>4/5</v>
      </c>
      <c r="FO54" s="209">
        <f t="shared" si="250"/>
        <v>4.5</v>
      </c>
      <c r="FP54" s="209">
        <f t="shared" si="251"/>
        <v>5</v>
      </c>
      <c r="FQ54" s="348">
        <f>MAX(FO54:FP54)</f>
        <v>5</v>
      </c>
      <c r="FR54" s="209" t="str">
        <f>IF(FO54&gt;=5,FO54,IF(FP54&gt;=5,FO54&amp;"/"&amp;FP54,FO54&amp;"/"&amp;FP54))</f>
        <v>4.5/5</v>
      </c>
      <c r="FS54" s="467">
        <v>5</v>
      </c>
      <c r="FT54" s="210">
        <v>1</v>
      </c>
      <c r="FU54" s="210">
        <v>0</v>
      </c>
      <c r="FV54" s="211" t="str">
        <f t="shared" si="307"/>
        <v>1/0</v>
      </c>
      <c r="FW54" s="209">
        <f t="shared" si="252"/>
        <v>3</v>
      </c>
      <c r="FX54" s="209">
        <f t="shared" si="253"/>
        <v>2.5</v>
      </c>
      <c r="FY54" s="348">
        <v>5</v>
      </c>
      <c r="FZ54" s="348" t="s">
        <v>493</v>
      </c>
      <c r="GA54" s="357">
        <v>5.5</v>
      </c>
      <c r="GB54" s="210">
        <v>4</v>
      </c>
      <c r="GC54" s="210">
        <v>3</v>
      </c>
      <c r="GD54" s="211" t="str">
        <f t="shared" si="308"/>
        <v>4/3</v>
      </c>
      <c r="GE54" s="209">
        <f t="shared" si="254"/>
        <v>4.8</v>
      </c>
      <c r="GF54" s="209">
        <f t="shared" si="255"/>
        <v>4.3</v>
      </c>
      <c r="GG54" s="348">
        <v>5.5</v>
      </c>
      <c r="GH54" s="348" t="s">
        <v>473</v>
      </c>
      <c r="GI54" s="439">
        <v>6</v>
      </c>
      <c r="GJ54" s="439">
        <v>6</v>
      </c>
      <c r="GK54" s="440">
        <v>6</v>
      </c>
      <c r="GL54" s="267">
        <f t="shared" si="309"/>
        <v>5.9</v>
      </c>
      <c r="GM54" s="347" t="str">
        <f t="shared" si="170"/>
        <v>TB</v>
      </c>
      <c r="GN54" s="357">
        <v>6</v>
      </c>
      <c r="GO54" s="210">
        <v>5</v>
      </c>
      <c r="GP54" s="210"/>
      <c r="GQ54" s="211">
        <f t="shared" si="310"/>
        <v>5</v>
      </c>
      <c r="GR54" s="209">
        <f t="shared" si="258"/>
        <v>5.5</v>
      </c>
      <c r="GS54" s="209" t="str">
        <f t="shared" si="259"/>
        <v>-</v>
      </c>
      <c r="GT54" s="348">
        <f>MAX(GR54:GS54)</f>
        <v>5.5</v>
      </c>
      <c r="GU54" s="209">
        <f t="shared" si="260"/>
        <v>5.5</v>
      </c>
      <c r="GV54" s="357">
        <v>5.5</v>
      </c>
      <c r="GW54" s="210">
        <v>4</v>
      </c>
      <c r="GX54" s="210">
        <v>6</v>
      </c>
      <c r="GY54" s="211" t="str">
        <f t="shared" si="311"/>
        <v>4/6</v>
      </c>
      <c r="GZ54" s="209">
        <f t="shared" si="261"/>
        <v>4.8</v>
      </c>
      <c r="HA54" s="209">
        <f t="shared" si="262"/>
        <v>5.8</v>
      </c>
      <c r="HB54" s="348">
        <f>MAX(GZ54:HA54)</f>
        <v>5.8</v>
      </c>
      <c r="HC54" s="209" t="str">
        <f>IF(GZ54&gt;=5,GZ54,IF(HA54&gt;=5,GZ54&amp;"/"&amp;HA54,GZ54&amp;"/"&amp;HA54))</f>
        <v>4.8/5.8</v>
      </c>
      <c r="HD54" s="357">
        <v>6.5</v>
      </c>
      <c r="HE54" s="210">
        <v>5</v>
      </c>
      <c r="HF54" s="210"/>
      <c r="HG54" s="211">
        <f t="shared" si="312"/>
        <v>5</v>
      </c>
      <c r="HH54" s="209">
        <f t="shared" si="264"/>
        <v>5.8</v>
      </c>
      <c r="HI54" s="209" t="str">
        <f t="shared" si="265"/>
        <v>-</v>
      </c>
      <c r="HJ54" s="348">
        <f>MAX(HH54:HI54)</f>
        <v>5.8</v>
      </c>
      <c r="HK54" s="209">
        <f t="shared" si="266"/>
        <v>5.8</v>
      </c>
      <c r="HL54" s="357">
        <v>5.5</v>
      </c>
      <c r="HM54" s="210">
        <v>5</v>
      </c>
      <c r="HN54" s="210"/>
      <c r="HO54" s="211">
        <f t="shared" si="313"/>
        <v>5</v>
      </c>
      <c r="HP54" s="209">
        <f t="shared" si="268"/>
        <v>5.3</v>
      </c>
      <c r="HQ54" s="209" t="str">
        <f t="shared" si="269"/>
        <v>-</v>
      </c>
      <c r="HR54" s="348">
        <f>MAX(HP54:HQ54)</f>
        <v>5.3</v>
      </c>
      <c r="HS54" s="209">
        <f t="shared" si="270"/>
        <v>5.3</v>
      </c>
      <c r="HT54" s="357">
        <v>5.5</v>
      </c>
      <c r="HU54" s="210">
        <v>4</v>
      </c>
      <c r="HV54" s="210">
        <v>5</v>
      </c>
      <c r="HW54" s="211" t="str">
        <f t="shared" si="314"/>
        <v>4/5</v>
      </c>
      <c r="HX54" s="209">
        <f t="shared" si="272"/>
        <v>4.8</v>
      </c>
      <c r="HY54" s="209">
        <f t="shared" si="273"/>
        <v>5.3</v>
      </c>
      <c r="HZ54" s="348">
        <f>MAX(HX54:HY54)</f>
        <v>5.3</v>
      </c>
      <c r="IA54" s="209" t="str">
        <f t="shared" si="274"/>
        <v>4.8/5.3</v>
      </c>
      <c r="IB54" s="493">
        <v>5</v>
      </c>
      <c r="IC54" s="439">
        <v>7</v>
      </c>
      <c r="ID54" s="439">
        <v>5</v>
      </c>
      <c r="IE54" s="510">
        <v>6.4</v>
      </c>
      <c r="IF54" s="451">
        <f t="shared" si="275"/>
        <v>5.8</v>
      </c>
      <c r="IG54" s="452" t="str">
        <f t="shared" si="171"/>
        <v>TB</v>
      </c>
      <c r="IH54" s="267">
        <f t="shared" si="276"/>
        <v>5.9</v>
      </c>
      <c r="II54" s="450" t="str">
        <f t="shared" si="172"/>
        <v>TB</v>
      </c>
      <c r="IJ54" s="267">
        <f t="shared" si="173"/>
        <v>6</v>
      </c>
      <c r="IK54" s="507" t="str">
        <f t="shared" si="174"/>
        <v>TBK</v>
      </c>
      <c r="IL54" s="439"/>
      <c r="IM54" s="439"/>
      <c r="IN54" s="439"/>
      <c r="IO54" s="440">
        <f>ROUND(SUM(IL54:IN54)/3,1)</f>
        <v>0</v>
      </c>
      <c r="IP54" s="267">
        <f t="shared" si="277"/>
        <v>3</v>
      </c>
      <c r="IQ54" s="450" t="str">
        <f t="shared" si="175"/>
        <v>Kém</v>
      </c>
      <c r="IR54" s="442"/>
    </row>
    <row r="55" spans="1:252" s="16" customFormat="1" ht="21.75" customHeight="1" hidden="1">
      <c r="A55" s="277">
        <f t="shared" si="181"/>
        <v>23</v>
      </c>
      <c r="B55" s="135" t="s">
        <v>187</v>
      </c>
      <c r="C55" s="136" t="s">
        <v>188</v>
      </c>
      <c r="D55" s="137" t="s">
        <v>189</v>
      </c>
      <c r="E55" s="171">
        <v>6.6</v>
      </c>
      <c r="F55" s="168">
        <v>4</v>
      </c>
      <c r="G55" s="168"/>
      <c r="H55" s="169">
        <f t="shared" si="185"/>
        <v>4</v>
      </c>
      <c r="I55" s="171">
        <f t="shared" si="186"/>
        <v>5.3</v>
      </c>
      <c r="J55" s="171" t="str">
        <f t="shared" si="187"/>
        <v>-</v>
      </c>
      <c r="K55" s="372">
        <f>MAX(I55:J55)</f>
        <v>5.3</v>
      </c>
      <c r="L55" s="209">
        <f>IF(I55&gt;=5,I55,IF(J55&gt;=5,I55&amp;"/"&amp;J55,I55&amp;"/"&amp;J55))</f>
        <v>5.3</v>
      </c>
      <c r="M55" s="209">
        <v>6</v>
      </c>
      <c r="N55" s="210">
        <v>4</v>
      </c>
      <c r="O55" s="210"/>
      <c r="P55" s="211">
        <f t="shared" si="188"/>
        <v>4</v>
      </c>
      <c r="Q55" s="209">
        <f t="shared" si="189"/>
        <v>5</v>
      </c>
      <c r="R55" s="209" t="str">
        <f t="shared" si="190"/>
        <v>-</v>
      </c>
      <c r="S55" s="348">
        <f>MAX(Q55:R55)</f>
        <v>5</v>
      </c>
      <c r="T55" s="209">
        <f>IF(Q55&gt;=5,Q55,IF(R55&gt;=5,Q55&amp;"/"&amp;R55,Q55&amp;"/"&amp;R55))</f>
        <v>5</v>
      </c>
      <c r="U55" s="209">
        <v>5.7</v>
      </c>
      <c r="V55" s="210">
        <v>0</v>
      </c>
      <c r="W55" s="210">
        <v>5</v>
      </c>
      <c r="X55" s="211" t="str">
        <f t="shared" si="191"/>
        <v>0/5</v>
      </c>
      <c r="Y55" s="209">
        <f t="shared" si="192"/>
        <v>2.9</v>
      </c>
      <c r="Z55" s="209">
        <f t="shared" si="193"/>
        <v>5.4</v>
      </c>
      <c r="AA55" s="348">
        <f>MAX(Y55:Z55)</f>
        <v>5.4</v>
      </c>
      <c r="AB55" s="209" t="str">
        <f>IF(Y55&gt;=5,Y55,IF(Z55&gt;=5,Y55&amp;"/"&amp;Z55,Y55&amp;"/"&amp;Z55))</f>
        <v>2.9/5.4</v>
      </c>
      <c r="AC55" s="209">
        <v>6.3</v>
      </c>
      <c r="AD55" s="210">
        <v>6</v>
      </c>
      <c r="AE55" s="210"/>
      <c r="AF55" s="211">
        <f>IF(ISBLANK(AE55),AD55,AD55&amp;"/"&amp;AE55)</f>
        <v>6</v>
      </c>
      <c r="AG55" s="209">
        <f>ROUND((AC55+AD55)/2,1)</f>
        <v>6.2</v>
      </c>
      <c r="AH55" s="209" t="str">
        <f>IF(ISNUMBER(AE55),ROUND((AC55+AE55)/2,1),"-")</f>
        <v>-</v>
      </c>
      <c r="AI55" s="348">
        <f>MAX(AG55:AH55)</f>
        <v>6.2</v>
      </c>
      <c r="AJ55" s="209">
        <f>IF(AG55&gt;=5,AG55,IF(AH55&gt;=5,AG55&amp;"/"&amp;AH55,AG55&amp;"/"&amp;AH55))</f>
        <v>6.2</v>
      </c>
      <c r="AK55" s="209">
        <v>4</v>
      </c>
      <c r="AL55" s="210">
        <v>5</v>
      </c>
      <c r="AM55" s="210">
        <v>9</v>
      </c>
      <c r="AN55" s="211" t="str">
        <f t="shared" si="194"/>
        <v>5/9</v>
      </c>
      <c r="AO55" s="209">
        <f t="shared" si="195"/>
        <v>4.5</v>
      </c>
      <c r="AP55" s="209">
        <f t="shared" si="196"/>
        <v>6.5</v>
      </c>
      <c r="AQ55" s="348">
        <f>MAX(AO55:AP55)</f>
        <v>6.5</v>
      </c>
      <c r="AR55" s="209" t="str">
        <f>IF(AO55&gt;=5,AO55,IF(AP55&gt;=5,AO55&amp;"/"&amp;AP55,AO55&amp;"/"&amp;AP55))</f>
        <v>4.5/6.5</v>
      </c>
      <c r="AS55" s="209">
        <v>6</v>
      </c>
      <c r="AT55" s="210">
        <v>9</v>
      </c>
      <c r="AU55" s="210"/>
      <c r="AV55" s="211">
        <f t="shared" si="199"/>
        <v>9</v>
      </c>
      <c r="AW55" s="209">
        <f t="shared" si="200"/>
        <v>7.5</v>
      </c>
      <c r="AX55" s="209" t="str">
        <f t="shared" si="201"/>
        <v>-</v>
      </c>
      <c r="AY55" s="348">
        <f>MAX(AW55:AX55)</f>
        <v>7.5</v>
      </c>
      <c r="AZ55" s="209">
        <f>IF(AW55&gt;=5,AW55,IF(AX55&gt;=5,AW55&amp;"/"&amp;AX55,AW55&amp;"/"&amp;AX55))</f>
        <v>7.5</v>
      </c>
      <c r="BA55" s="378">
        <v>2</v>
      </c>
      <c r="BB55" s="225">
        <f t="shared" si="290"/>
        <v>5.9</v>
      </c>
      <c r="BC55" s="226" t="str">
        <f t="shared" si="169"/>
        <v>TB</v>
      </c>
      <c r="BD55" s="209">
        <v>6.3</v>
      </c>
      <c r="BE55" s="210">
        <v>0</v>
      </c>
      <c r="BF55" s="210">
        <v>5</v>
      </c>
      <c r="BG55" s="211" t="str">
        <f>IF(ISBLANK(BF55),BE55,BE55&amp;"/"&amp;BF55)</f>
        <v>0/5</v>
      </c>
      <c r="BH55" s="209">
        <f t="shared" si="202"/>
        <v>3.2</v>
      </c>
      <c r="BI55" s="209">
        <f t="shared" si="203"/>
        <v>5.7</v>
      </c>
      <c r="BJ55" s="348">
        <f>MAX(BH55:BI55)</f>
        <v>5.7</v>
      </c>
      <c r="BK55" s="209" t="str">
        <f>IF(BH55&gt;=5,BH55,IF(BI55&gt;=5,BH55&amp;"/"&amp;BI55,BH55&amp;"/"&amp;BI55))</f>
        <v>3.2/5.7</v>
      </c>
      <c r="BL55" s="209">
        <v>7</v>
      </c>
      <c r="BM55" s="215">
        <v>5</v>
      </c>
      <c r="BN55" s="215"/>
      <c r="BO55" s="211">
        <f t="shared" si="204"/>
        <v>5</v>
      </c>
      <c r="BP55" s="209">
        <f t="shared" si="205"/>
        <v>6</v>
      </c>
      <c r="BQ55" s="209" t="str">
        <f t="shared" si="206"/>
        <v>-</v>
      </c>
      <c r="BR55" s="348">
        <f t="shared" si="317"/>
        <v>6</v>
      </c>
      <c r="BS55" s="209">
        <f t="shared" si="318"/>
        <v>6</v>
      </c>
      <c r="BT55" s="209"/>
      <c r="BU55" s="209"/>
      <c r="BV55" s="348"/>
      <c r="BW55" s="209"/>
      <c r="BX55" s="209">
        <v>7</v>
      </c>
      <c r="BY55" s="210">
        <v>7</v>
      </c>
      <c r="BZ55" s="210"/>
      <c r="CA55" s="211">
        <f t="shared" si="207"/>
        <v>7</v>
      </c>
      <c r="CB55" s="209">
        <f t="shared" si="208"/>
        <v>7</v>
      </c>
      <c r="CC55" s="209" t="str">
        <f t="shared" si="209"/>
        <v>-</v>
      </c>
      <c r="CD55" s="348">
        <f>MAX(CB55:CC55)</f>
        <v>7</v>
      </c>
      <c r="CE55" s="209">
        <f>IF(CB55&gt;=5,CB55,IF(CC55&gt;=5,CB55&amp;"/"&amp;CC55,CB55&amp;"/"&amp;CC55))</f>
        <v>7</v>
      </c>
      <c r="CF55" s="209">
        <v>6.5</v>
      </c>
      <c r="CG55" s="210">
        <v>5</v>
      </c>
      <c r="CH55" s="210"/>
      <c r="CI55" s="211">
        <f t="shared" si="210"/>
        <v>5</v>
      </c>
      <c r="CJ55" s="209">
        <f t="shared" si="211"/>
        <v>5.8</v>
      </c>
      <c r="CK55" s="209" t="str">
        <f t="shared" si="212"/>
        <v>-</v>
      </c>
      <c r="CL55" s="348">
        <f t="shared" si="213"/>
        <v>5.8</v>
      </c>
      <c r="CM55" s="209">
        <f t="shared" si="214"/>
        <v>5.8</v>
      </c>
      <c r="CN55" s="209">
        <v>6</v>
      </c>
      <c r="CO55" s="210">
        <v>6</v>
      </c>
      <c r="CP55" s="210"/>
      <c r="CQ55" s="211">
        <f t="shared" si="215"/>
        <v>6</v>
      </c>
      <c r="CR55" s="209">
        <f t="shared" si="216"/>
        <v>6</v>
      </c>
      <c r="CS55" s="209" t="str">
        <f t="shared" si="217"/>
        <v>-</v>
      </c>
      <c r="CT55" s="348">
        <f t="shared" si="315"/>
        <v>6</v>
      </c>
      <c r="CU55" s="209">
        <f t="shared" si="316"/>
        <v>6</v>
      </c>
      <c r="CV55" s="209">
        <v>6.25</v>
      </c>
      <c r="CW55" s="210">
        <v>1</v>
      </c>
      <c r="CX55" s="210">
        <v>6</v>
      </c>
      <c r="CY55" s="211" t="str">
        <f t="shared" si="220"/>
        <v>1/6</v>
      </c>
      <c r="CZ55" s="209">
        <f t="shared" si="221"/>
        <v>3.6</v>
      </c>
      <c r="DA55" s="209">
        <f t="shared" si="222"/>
        <v>6.1</v>
      </c>
      <c r="DB55" s="348">
        <f t="shared" si="223"/>
        <v>6.1</v>
      </c>
      <c r="DC55" s="209" t="str">
        <f t="shared" si="224"/>
        <v>3.6/6.1</v>
      </c>
      <c r="DD55" s="209">
        <v>5</v>
      </c>
      <c r="DE55" s="210">
        <v>0</v>
      </c>
      <c r="DF55" s="210">
        <v>1</v>
      </c>
      <c r="DG55" s="211" t="str">
        <f t="shared" si="303"/>
        <v>0/1</v>
      </c>
      <c r="DH55" s="209">
        <f t="shared" si="304"/>
        <v>2.5</v>
      </c>
      <c r="DI55" s="209">
        <f t="shared" si="305"/>
        <v>3</v>
      </c>
      <c r="DJ55" s="348">
        <v>6</v>
      </c>
      <c r="DK55" s="348" t="s">
        <v>395</v>
      </c>
      <c r="DL55" s="209">
        <v>8.8</v>
      </c>
      <c r="DM55" s="210">
        <v>8</v>
      </c>
      <c r="DN55" s="210"/>
      <c r="DO55" s="211">
        <f>IF(ISBLANK(DN55),DM55,DM55&amp;"/"&amp;DN55)</f>
        <v>8</v>
      </c>
      <c r="DP55" s="209">
        <f t="shared" si="229"/>
        <v>8.4</v>
      </c>
      <c r="DQ55" s="209" t="str">
        <f t="shared" si="230"/>
        <v>-</v>
      </c>
      <c r="DR55" s="348">
        <f t="shared" si="231"/>
        <v>8.4</v>
      </c>
      <c r="DS55" s="209">
        <f t="shared" si="232"/>
        <v>8.4</v>
      </c>
      <c r="DT55" s="214">
        <v>5</v>
      </c>
      <c r="DU55" s="214"/>
      <c r="DV55" s="311">
        <f t="shared" si="233"/>
        <v>5</v>
      </c>
      <c r="DW55" s="312">
        <f t="shared" si="301"/>
        <v>5</v>
      </c>
      <c r="DX55" s="215">
        <v>7</v>
      </c>
      <c r="DY55" s="214"/>
      <c r="DZ55" s="311">
        <f t="shared" si="235"/>
        <v>7</v>
      </c>
      <c r="EA55" s="312">
        <f t="shared" si="236"/>
        <v>7</v>
      </c>
      <c r="EB55" s="215">
        <v>6</v>
      </c>
      <c r="EC55" s="215"/>
      <c r="ED55" s="311">
        <f t="shared" si="237"/>
        <v>6</v>
      </c>
      <c r="EE55" s="312">
        <f t="shared" si="238"/>
        <v>6</v>
      </c>
      <c r="EF55" s="311">
        <f t="shared" si="239"/>
        <v>5</v>
      </c>
      <c r="EG55" s="348">
        <f t="shared" si="302"/>
        <v>6</v>
      </c>
      <c r="EH55" s="210">
        <v>6</v>
      </c>
      <c r="EI55" s="267">
        <f t="shared" si="182"/>
        <v>6.2</v>
      </c>
      <c r="EJ55" s="207" t="str">
        <f t="shared" si="183"/>
        <v>TBK</v>
      </c>
      <c r="EK55" s="267">
        <f t="shared" si="284"/>
        <v>6.1</v>
      </c>
      <c r="EL55" s="204" t="str">
        <f t="shared" si="184"/>
        <v>TBK</v>
      </c>
      <c r="EM55" s="357">
        <v>3</v>
      </c>
      <c r="EN55" s="210">
        <v>6</v>
      </c>
      <c r="EO55" s="210">
        <v>10</v>
      </c>
      <c r="EP55" s="211" t="str">
        <f t="shared" si="241"/>
        <v>6/10</v>
      </c>
      <c r="EQ55" s="209">
        <f t="shared" si="242"/>
        <v>4.5</v>
      </c>
      <c r="ER55" s="209">
        <f t="shared" si="243"/>
        <v>6.5</v>
      </c>
      <c r="ES55" s="500">
        <f>MAX(EQ55:ER55)</f>
        <v>6.5</v>
      </c>
      <c r="ET55" s="209" t="str">
        <f>IF(EQ55&gt;=5,EQ55,IF(ER55&gt;=5,EQ55&amp;"/"&amp;ER55,EQ55&amp;"/"&amp;ER55))</f>
        <v>4.5/6.5</v>
      </c>
      <c r="EU55" s="467">
        <v>3.33</v>
      </c>
      <c r="EV55" s="210">
        <v>5</v>
      </c>
      <c r="EW55" s="210">
        <v>5</v>
      </c>
      <c r="EX55" s="211" t="str">
        <f t="shared" si="244"/>
        <v>5/5</v>
      </c>
      <c r="EY55" s="209">
        <f t="shared" si="245"/>
        <v>4.2</v>
      </c>
      <c r="EZ55" s="209">
        <f t="shared" si="246"/>
        <v>4.2</v>
      </c>
      <c r="FA55" s="501">
        <v>7</v>
      </c>
      <c r="FB55" s="348" t="s">
        <v>478</v>
      </c>
      <c r="FC55" s="357">
        <v>7.5</v>
      </c>
      <c r="FD55" s="210">
        <v>3</v>
      </c>
      <c r="FE55" s="210"/>
      <c r="FF55" s="211">
        <f t="shared" si="247"/>
        <v>3</v>
      </c>
      <c r="FG55" s="209">
        <f t="shared" si="248"/>
        <v>5.3</v>
      </c>
      <c r="FH55" s="209" t="str">
        <f t="shared" si="249"/>
        <v>-</v>
      </c>
      <c r="FI55" s="501">
        <f>MAX(FG55:FH55)</f>
        <v>5.3</v>
      </c>
      <c r="FJ55" s="209">
        <f t="shared" si="306"/>
        <v>5.3</v>
      </c>
      <c r="FK55" s="357">
        <v>6.5</v>
      </c>
      <c r="FL55" s="210">
        <v>5</v>
      </c>
      <c r="FM55" s="210"/>
      <c r="FN55" s="211">
        <f t="shared" si="285"/>
        <v>5</v>
      </c>
      <c r="FO55" s="209">
        <f t="shared" si="250"/>
        <v>5.8</v>
      </c>
      <c r="FP55" s="209" t="str">
        <f t="shared" si="251"/>
        <v>-</v>
      </c>
      <c r="FQ55" s="501">
        <f>MAX(FO55:FP55)</f>
        <v>5.8</v>
      </c>
      <c r="FR55" s="209">
        <f>IF(FO55&gt;=5,FO55,IF(FP55&gt;=5,FO55&amp;"/"&amp;FP55,FO55&amp;"/"&amp;FP55))</f>
        <v>5.8</v>
      </c>
      <c r="FS55" s="467">
        <v>5.33</v>
      </c>
      <c r="FT55" s="210">
        <v>2</v>
      </c>
      <c r="FU55" s="210">
        <v>2</v>
      </c>
      <c r="FV55" s="211" t="str">
        <f t="shared" si="307"/>
        <v>2/2</v>
      </c>
      <c r="FW55" s="209">
        <f t="shared" si="252"/>
        <v>3.7</v>
      </c>
      <c r="FX55" s="209">
        <f t="shared" si="253"/>
        <v>3.7</v>
      </c>
      <c r="FY55" s="501">
        <f>MAX(FW55:FX55)</f>
        <v>3.7</v>
      </c>
      <c r="FZ55" s="225" t="str">
        <f>IF(FW55&gt;=5,FW55,IF(FX55&gt;=5,FW55&amp;"/"&amp;FX55,FW55&amp;"/"&amp;FX55))</f>
        <v>3.7/3.7</v>
      </c>
      <c r="GA55" s="357">
        <v>7.5</v>
      </c>
      <c r="GB55" s="210">
        <v>4</v>
      </c>
      <c r="GC55" s="210"/>
      <c r="GD55" s="211">
        <f t="shared" si="308"/>
        <v>4</v>
      </c>
      <c r="GE55" s="209">
        <f t="shared" si="254"/>
        <v>5.8</v>
      </c>
      <c r="GF55" s="209" t="str">
        <f t="shared" si="255"/>
        <v>-</v>
      </c>
      <c r="GG55" s="501">
        <f>MAX(GE55:GF55)</f>
        <v>5.8</v>
      </c>
      <c r="GH55" s="209">
        <f>IF(GE55&gt;=5,GE55,IF(GF55&gt;=5,GE55&amp;"/"&amp;GF55,GE55&amp;"/"&amp;GF55))</f>
        <v>5.8</v>
      </c>
      <c r="GI55" s="439">
        <v>5</v>
      </c>
      <c r="GJ55" s="439">
        <v>7</v>
      </c>
      <c r="GK55" s="440">
        <v>6.8</v>
      </c>
      <c r="GL55" s="446">
        <f t="shared" si="309"/>
        <v>6</v>
      </c>
      <c r="GM55" s="502" t="str">
        <f t="shared" si="170"/>
        <v>TBK</v>
      </c>
      <c r="GN55" s="357">
        <v>5.5</v>
      </c>
      <c r="GO55" s="210">
        <v>2</v>
      </c>
      <c r="GP55" s="210">
        <v>4</v>
      </c>
      <c r="GQ55" s="211" t="str">
        <f t="shared" si="310"/>
        <v>2/4</v>
      </c>
      <c r="GR55" s="209">
        <f t="shared" si="258"/>
        <v>3.8</v>
      </c>
      <c r="GS55" s="209">
        <f t="shared" si="259"/>
        <v>4.8</v>
      </c>
      <c r="GT55" s="501">
        <f>MAX(GR55:GS55)</f>
        <v>4.8</v>
      </c>
      <c r="GU55" s="225" t="str">
        <f t="shared" si="260"/>
        <v>3.8/4.8</v>
      </c>
      <c r="GV55" s="357">
        <v>2</v>
      </c>
      <c r="GW55" s="210">
        <v>4</v>
      </c>
      <c r="GX55" s="210">
        <v>6</v>
      </c>
      <c r="GY55" s="211" t="str">
        <f t="shared" si="311"/>
        <v>4/6</v>
      </c>
      <c r="GZ55" s="209">
        <f t="shared" si="261"/>
        <v>3</v>
      </c>
      <c r="HA55" s="209">
        <f t="shared" si="262"/>
        <v>4</v>
      </c>
      <c r="HB55" s="501">
        <v>7</v>
      </c>
      <c r="HC55" s="348" t="s">
        <v>460</v>
      </c>
      <c r="HD55" s="357">
        <v>6.5</v>
      </c>
      <c r="HE55" s="210">
        <v>7</v>
      </c>
      <c r="HF55" s="210"/>
      <c r="HG55" s="211">
        <f t="shared" si="312"/>
        <v>7</v>
      </c>
      <c r="HH55" s="209">
        <f t="shared" si="264"/>
        <v>6.8</v>
      </c>
      <c r="HI55" s="209" t="str">
        <f t="shared" si="265"/>
        <v>-</v>
      </c>
      <c r="HJ55" s="501">
        <f>MAX(HH55:HI55)</f>
        <v>6.8</v>
      </c>
      <c r="HK55" s="209">
        <f t="shared" si="266"/>
        <v>6.8</v>
      </c>
      <c r="HL55" s="357">
        <v>7.5</v>
      </c>
      <c r="HM55" s="210">
        <v>7</v>
      </c>
      <c r="HN55" s="210"/>
      <c r="HO55" s="211">
        <f t="shared" si="313"/>
        <v>7</v>
      </c>
      <c r="HP55" s="209">
        <f t="shared" si="268"/>
        <v>7.3</v>
      </c>
      <c r="HQ55" s="209" t="str">
        <f t="shared" si="269"/>
        <v>-</v>
      </c>
      <c r="HR55" s="501">
        <f>MAX(HP55:HQ55)</f>
        <v>7.3</v>
      </c>
      <c r="HS55" s="209">
        <f t="shared" si="270"/>
        <v>7.3</v>
      </c>
      <c r="HT55" s="357">
        <v>7.5</v>
      </c>
      <c r="HU55" s="210">
        <v>5</v>
      </c>
      <c r="HV55" s="210"/>
      <c r="HW55" s="211">
        <f t="shared" si="314"/>
        <v>5</v>
      </c>
      <c r="HX55" s="209">
        <f t="shared" si="272"/>
        <v>6.3</v>
      </c>
      <c r="HY55" s="209" t="str">
        <f t="shared" si="273"/>
        <v>-</v>
      </c>
      <c r="HZ55" s="501">
        <f>MAX(HX55:HY55)</f>
        <v>6.3</v>
      </c>
      <c r="IA55" s="209">
        <f t="shared" si="274"/>
        <v>6.3</v>
      </c>
      <c r="IB55" s="493">
        <v>6</v>
      </c>
      <c r="IC55" s="439">
        <v>5</v>
      </c>
      <c r="ID55" s="439">
        <v>6</v>
      </c>
      <c r="IE55" s="510">
        <v>6.7</v>
      </c>
      <c r="IF55" s="444">
        <f t="shared" si="275"/>
        <v>6.4</v>
      </c>
      <c r="IG55" s="445" t="str">
        <f t="shared" si="171"/>
        <v>TBK</v>
      </c>
      <c r="IH55" s="446">
        <f t="shared" si="276"/>
        <v>6.2</v>
      </c>
      <c r="II55" s="442" t="str">
        <f t="shared" si="172"/>
        <v>TBK</v>
      </c>
      <c r="IJ55" s="267">
        <f t="shared" si="173"/>
        <v>6.1</v>
      </c>
      <c r="IK55" s="506" t="str">
        <f t="shared" si="174"/>
        <v>TBK</v>
      </c>
      <c r="IL55" s="439"/>
      <c r="IM55" s="439"/>
      <c r="IN55" s="439"/>
      <c r="IO55" s="440">
        <f>ROUND(SUM(IL55:IN55)/3,1)</f>
        <v>0</v>
      </c>
      <c r="IP55" s="267">
        <f t="shared" si="277"/>
        <v>3.1</v>
      </c>
      <c r="IQ55" s="442" t="str">
        <f t="shared" si="175"/>
        <v>Kém</v>
      </c>
      <c r="IR55" s="65"/>
    </row>
    <row r="56" spans="1:252" s="16" customFormat="1" ht="21.75" customHeight="1" hidden="1">
      <c r="A56" s="277">
        <f t="shared" si="181"/>
        <v>24</v>
      </c>
      <c r="B56" s="135" t="s">
        <v>193</v>
      </c>
      <c r="C56" s="136" t="s">
        <v>194</v>
      </c>
      <c r="D56" s="137" t="s">
        <v>195</v>
      </c>
      <c r="E56" s="171">
        <v>8.2</v>
      </c>
      <c r="F56" s="168">
        <v>4</v>
      </c>
      <c r="G56" s="168"/>
      <c r="H56" s="169">
        <f t="shared" si="185"/>
        <v>4</v>
      </c>
      <c r="I56" s="171">
        <f t="shared" si="186"/>
        <v>6.1</v>
      </c>
      <c r="J56" s="171" t="str">
        <f t="shared" si="187"/>
        <v>-</v>
      </c>
      <c r="K56" s="372">
        <f>MAX(I56:J56)</f>
        <v>6.1</v>
      </c>
      <c r="L56" s="209">
        <f>IF(I56&gt;=5,I56,IF(J56&gt;=5,I56&amp;"/"&amp;J56,I56&amp;"/"&amp;J56))</f>
        <v>6.1</v>
      </c>
      <c r="M56" s="209">
        <v>4</v>
      </c>
      <c r="N56" s="210">
        <v>7</v>
      </c>
      <c r="O56" s="210"/>
      <c r="P56" s="211">
        <f t="shared" si="188"/>
        <v>7</v>
      </c>
      <c r="Q56" s="209">
        <f t="shared" si="189"/>
        <v>5.5</v>
      </c>
      <c r="R56" s="209" t="str">
        <f t="shared" si="190"/>
        <v>-</v>
      </c>
      <c r="S56" s="348">
        <f>MAX(Q56:R56)</f>
        <v>5.5</v>
      </c>
      <c r="T56" s="209">
        <f>IF(Q56&gt;=5,Q56,IF(R56&gt;=5,Q56&amp;"/"&amp;R56,Q56&amp;"/"&amp;R56))</f>
        <v>5.5</v>
      </c>
      <c r="U56" s="209">
        <v>2.3</v>
      </c>
      <c r="V56" s="210">
        <v>1</v>
      </c>
      <c r="W56" s="210">
        <v>5</v>
      </c>
      <c r="X56" s="211" t="str">
        <f t="shared" si="191"/>
        <v>1/5</v>
      </c>
      <c r="Y56" s="209">
        <f t="shared" si="192"/>
        <v>1.7</v>
      </c>
      <c r="Z56" s="209">
        <f t="shared" si="193"/>
        <v>3.7</v>
      </c>
      <c r="AA56" s="348">
        <v>5.5</v>
      </c>
      <c r="AB56" s="348" t="s">
        <v>308</v>
      </c>
      <c r="AC56" s="209">
        <v>5</v>
      </c>
      <c r="AD56" s="210">
        <v>5</v>
      </c>
      <c r="AE56" s="210"/>
      <c r="AF56" s="211">
        <f>IF(ISBLANK(AE56),AD56,AD56&amp;"/"&amp;AE56)</f>
        <v>5</v>
      </c>
      <c r="AG56" s="209">
        <f>ROUND((AC56+AD56)/2,1)</f>
        <v>5</v>
      </c>
      <c r="AH56" s="209" t="str">
        <f>IF(ISNUMBER(AE56),ROUND((AC56+AE56)/2,1),"-")</f>
        <v>-</v>
      </c>
      <c r="AI56" s="348">
        <f>MAX(AG56:AH56)</f>
        <v>5</v>
      </c>
      <c r="AJ56" s="209">
        <f>IF(AG56&gt;=5,AG56,IF(AH56&gt;=5,AG56&amp;"/"&amp;AH56,AG56&amp;"/"&amp;AH56))</f>
        <v>5</v>
      </c>
      <c r="AK56" s="209">
        <v>5</v>
      </c>
      <c r="AL56" s="210">
        <v>10</v>
      </c>
      <c r="AM56" s="210"/>
      <c r="AN56" s="211">
        <f t="shared" si="194"/>
        <v>10</v>
      </c>
      <c r="AO56" s="209">
        <f t="shared" si="195"/>
        <v>7.5</v>
      </c>
      <c r="AP56" s="209" t="str">
        <f t="shared" si="196"/>
        <v>-</v>
      </c>
      <c r="AQ56" s="348">
        <f>MAX(AO56:AP56)</f>
        <v>7.5</v>
      </c>
      <c r="AR56" s="209">
        <f>IF(AO56&gt;=5,AO56,IF(AP56&gt;=5,AO56&amp;"/"&amp;AP56,AO56&amp;"/"&amp;AP56))</f>
        <v>7.5</v>
      </c>
      <c r="AS56" s="209">
        <v>5</v>
      </c>
      <c r="AT56" s="210">
        <v>8</v>
      </c>
      <c r="AU56" s="210"/>
      <c r="AV56" s="211">
        <f t="shared" si="199"/>
        <v>8</v>
      </c>
      <c r="AW56" s="209">
        <f t="shared" si="200"/>
        <v>6.5</v>
      </c>
      <c r="AX56" s="209" t="str">
        <f t="shared" si="201"/>
        <v>-</v>
      </c>
      <c r="AY56" s="348">
        <f>MAX(AW56:AX56)</f>
        <v>6.5</v>
      </c>
      <c r="AZ56" s="209">
        <f>IF(AW56&gt;=5,AW56,IF(AX56&gt;=5,AW56&amp;"/"&amp;AX56,AW56&amp;"/"&amp;AX56))</f>
        <v>6.5</v>
      </c>
      <c r="BA56" s="214">
        <v>6</v>
      </c>
      <c r="BB56" s="225">
        <f t="shared" si="290"/>
        <v>5.9</v>
      </c>
      <c r="BC56" s="226" t="str">
        <f t="shared" si="169"/>
        <v>TB</v>
      </c>
      <c r="BD56" s="209">
        <v>5.7</v>
      </c>
      <c r="BE56" s="210">
        <v>6</v>
      </c>
      <c r="BF56" s="210"/>
      <c r="BG56" s="211">
        <f>IF(ISBLANK(BF56),BE56,BE56&amp;"/"&amp;BF56)</f>
        <v>6</v>
      </c>
      <c r="BH56" s="209">
        <f t="shared" si="202"/>
        <v>5.9</v>
      </c>
      <c r="BI56" s="209" t="str">
        <f t="shared" si="203"/>
        <v>-</v>
      </c>
      <c r="BJ56" s="348">
        <f>MAX(BH56:BI56)</f>
        <v>5.9</v>
      </c>
      <c r="BK56" s="209">
        <f>IF(BH56&gt;=5,BH56,IF(BI56&gt;=5,BH56&amp;"/"&amp;BI56,BH56&amp;"/"&amp;BI56))</f>
        <v>5.9</v>
      </c>
      <c r="BL56" s="209">
        <v>5.5</v>
      </c>
      <c r="BM56" s="215">
        <v>6</v>
      </c>
      <c r="BN56" s="215"/>
      <c r="BO56" s="211">
        <f t="shared" si="204"/>
        <v>6</v>
      </c>
      <c r="BP56" s="209">
        <f t="shared" si="205"/>
        <v>5.8</v>
      </c>
      <c r="BQ56" s="209" t="str">
        <f t="shared" si="206"/>
        <v>-</v>
      </c>
      <c r="BR56" s="348">
        <f t="shared" si="317"/>
        <v>5.8</v>
      </c>
      <c r="BS56" s="209">
        <f t="shared" si="318"/>
        <v>5.8</v>
      </c>
      <c r="BT56" s="209"/>
      <c r="BU56" s="209"/>
      <c r="BV56" s="348"/>
      <c r="BW56" s="209"/>
      <c r="BX56" s="209">
        <v>6</v>
      </c>
      <c r="BY56" s="210">
        <v>7</v>
      </c>
      <c r="BZ56" s="210"/>
      <c r="CA56" s="211">
        <f t="shared" si="207"/>
        <v>7</v>
      </c>
      <c r="CB56" s="209">
        <f t="shared" si="208"/>
        <v>6.5</v>
      </c>
      <c r="CC56" s="209" t="str">
        <f t="shared" si="209"/>
        <v>-</v>
      </c>
      <c r="CD56" s="348">
        <f>MAX(CB56:CC56)</f>
        <v>6.5</v>
      </c>
      <c r="CE56" s="209">
        <f>IF(CB56&gt;=5,CB56,IF(CC56&gt;=5,CB56&amp;"/"&amp;CC56,CB56&amp;"/"&amp;CC56))</f>
        <v>6.5</v>
      </c>
      <c r="CF56" s="209">
        <v>7</v>
      </c>
      <c r="CG56" s="210">
        <v>7</v>
      </c>
      <c r="CH56" s="210"/>
      <c r="CI56" s="211">
        <f t="shared" si="210"/>
        <v>7</v>
      </c>
      <c r="CJ56" s="209">
        <f t="shared" si="211"/>
        <v>7</v>
      </c>
      <c r="CK56" s="209" t="str">
        <f t="shared" si="212"/>
        <v>-</v>
      </c>
      <c r="CL56" s="348">
        <f t="shared" si="213"/>
        <v>7</v>
      </c>
      <c r="CM56" s="209">
        <f t="shared" si="214"/>
        <v>7</v>
      </c>
      <c r="CN56" s="209">
        <v>5.6</v>
      </c>
      <c r="CO56" s="210">
        <v>5</v>
      </c>
      <c r="CP56" s="210"/>
      <c r="CQ56" s="211">
        <f t="shared" si="215"/>
        <v>5</v>
      </c>
      <c r="CR56" s="209">
        <f t="shared" si="216"/>
        <v>5.3</v>
      </c>
      <c r="CS56" s="209" t="str">
        <f t="shared" si="217"/>
        <v>-</v>
      </c>
      <c r="CT56" s="348">
        <f t="shared" si="315"/>
        <v>5.3</v>
      </c>
      <c r="CU56" s="209">
        <f t="shared" si="316"/>
        <v>5.3</v>
      </c>
      <c r="CV56" s="209">
        <v>4.75</v>
      </c>
      <c r="CW56" s="210">
        <v>5</v>
      </c>
      <c r="CX56" s="210">
        <v>6</v>
      </c>
      <c r="CY56" s="211" t="str">
        <f t="shared" si="220"/>
        <v>5/6</v>
      </c>
      <c r="CZ56" s="209">
        <f t="shared" si="221"/>
        <v>4.9</v>
      </c>
      <c r="DA56" s="209">
        <f t="shared" si="222"/>
        <v>5.4</v>
      </c>
      <c r="DB56" s="348">
        <f t="shared" si="223"/>
        <v>5.4</v>
      </c>
      <c r="DC56" s="209" t="str">
        <f t="shared" si="224"/>
        <v>4.9/5.4</v>
      </c>
      <c r="DD56" s="209">
        <v>3</v>
      </c>
      <c r="DE56" s="210">
        <v>1</v>
      </c>
      <c r="DF56" s="210">
        <v>5</v>
      </c>
      <c r="DG56" s="211" t="str">
        <f t="shared" si="303"/>
        <v>1/5</v>
      </c>
      <c r="DH56" s="209">
        <f t="shared" si="304"/>
        <v>2</v>
      </c>
      <c r="DI56" s="209">
        <f t="shared" si="305"/>
        <v>4</v>
      </c>
      <c r="DJ56" s="348">
        <v>6.5</v>
      </c>
      <c r="DK56" s="348" t="s">
        <v>396</v>
      </c>
      <c r="DL56" s="227"/>
      <c r="DM56" s="207"/>
      <c r="DN56" s="207"/>
      <c r="DO56" s="207" t="s">
        <v>244</v>
      </c>
      <c r="DP56" s="227">
        <f t="shared" si="229"/>
        <v>0</v>
      </c>
      <c r="DQ56" s="227" t="str">
        <f t="shared" si="230"/>
        <v>-</v>
      </c>
      <c r="DR56" s="379">
        <v>7.6</v>
      </c>
      <c r="DS56" s="209">
        <v>7.6</v>
      </c>
      <c r="DT56" s="380"/>
      <c r="DU56" s="380"/>
      <c r="DV56" s="380"/>
      <c r="DW56" s="313"/>
      <c r="DX56" s="286" t="s">
        <v>244</v>
      </c>
      <c r="DY56" s="286"/>
      <c r="DZ56" s="314">
        <f t="shared" si="235"/>
        <v>0</v>
      </c>
      <c r="EA56" s="313" t="str">
        <f t="shared" si="236"/>
        <v>BL</v>
      </c>
      <c r="EB56" s="300"/>
      <c r="EC56" s="300"/>
      <c r="ED56" s="314"/>
      <c r="EE56" s="313"/>
      <c r="EF56" s="311">
        <f t="shared" si="239"/>
        <v>0</v>
      </c>
      <c r="EG56" s="348">
        <v>6.6</v>
      </c>
      <c r="EH56" s="210">
        <v>5</v>
      </c>
      <c r="EI56" s="267">
        <f t="shared" si="182"/>
        <v>6</v>
      </c>
      <c r="EJ56" s="207" t="str">
        <f t="shared" si="183"/>
        <v>TBK</v>
      </c>
      <c r="EK56" s="267">
        <f t="shared" si="284"/>
        <v>6</v>
      </c>
      <c r="EL56" s="204" t="str">
        <f t="shared" si="184"/>
        <v>TBK</v>
      </c>
      <c r="EM56" s="357">
        <v>4</v>
      </c>
      <c r="EN56" s="210">
        <v>6</v>
      </c>
      <c r="EO56" s="210"/>
      <c r="EP56" s="211">
        <f t="shared" si="241"/>
        <v>6</v>
      </c>
      <c r="EQ56" s="209">
        <f t="shared" si="242"/>
        <v>5</v>
      </c>
      <c r="ER56" s="209" t="str">
        <f t="shared" si="243"/>
        <v>-</v>
      </c>
      <c r="ES56" s="500">
        <f>MAX(EQ56:ER56)</f>
        <v>5</v>
      </c>
      <c r="ET56" s="209">
        <f>IF(EQ56&gt;=5,EQ56,IF(ER56&gt;=5,EQ56&amp;"/"&amp;ER56,EQ56&amp;"/"&amp;ER56))</f>
        <v>5</v>
      </c>
      <c r="EU56" s="467">
        <v>5.67</v>
      </c>
      <c r="EV56" s="210">
        <v>0</v>
      </c>
      <c r="EW56" s="210">
        <v>2</v>
      </c>
      <c r="EX56" s="211" t="str">
        <f t="shared" si="244"/>
        <v>0/2</v>
      </c>
      <c r="EY56" s="209">
        <f t="shared" si="245"/>
        <v>2.8</v>
      </c>
      <c r="EZ56" s="209">
        <f t="shared" si="246"/>
        <v>3.8</v>
      </c>
      <c r="FA56" s="501">
        <v>5.5</v>
      </c>
      <c r="FB56" s="348" t="s">
        <v>477</v>
      </c>
      <c r="FC56" s="357">
        <v>7.5</v>
      </c>
      <c r="FD56" s="210">
        <v>1</v>
      </c>
      <c r="FE56" s="210">
        <v>5</v>
      </c>
      <c r="FF56" s="211" t="str">
        <f t="shared" si="247"/>
        <v>1/5</v>
      </c>
      <c r="FG56" s="209">
        <f t="shared" si="248"/>
        <v>4.3</v>
      </c>
      <c r="FH56" s="209">
        <f t="shared" si="249"/>
        <v>6.3</v>
      </c>
      <c r="FI56" s="501">
        <f>MAX(FG56:FH56)</f>
        <v>6.3</v>
      </c>
      <c r="FJ56" s="209" t="str">
        <f t="shared" si="306"/>
        <v>4.3/6.3</v>
      </c>
      <c r="FK56" s="357">
        <v>6</v>
      </c>
      <c r="FL56" s="210">
        <v>3</v>
      </c>
      <c r="FM56" s="210">
        <v>3</v>
      </c>
      <c r="FN56" s="211" t="str">
        <f t="shared" si="285"/>
        <v>3/3</v>
      </c>
      <c r="FO56" s="209">
        <f t="shared" si="250"/>
        <v>4.5</v>
      </c>
      <c r="FP56" s="209">
        <f t="shared" si="251"/>
        <v>4.5</v>
      </c>
      <c r="FQ56" s="501">
        <v>5.5</v>
      </c>
      <c r="FR56" s="348" t="s">
        <v>455</v>
      </c>
      <c r="FS56" s="467">
        <v>4</v>
      </c>
      <c r="FT56" s="210">
        <v>0</v>
      </c>
      <c r="FU56" s="210">
        <v>5</v>
      </c>
      <c r="FV56" s="211" t="str">
        <f t="shared" si="307"/>
        <v>0/5</v>
      </c>
      <c r="FW56" s="209">
        <f t="shared" si="252"/>
        <v>2</v>
      </c>
      <c r="FX56" s="209">
        <f t="shared" si="253"/>
        <v>4.5</v>
      </c>
      <c r="FY56" s="501">
        <v>6.5</v>
      </c>
      <c r="FZ56" s="348" t="s">
        <v>422</v>
      </c>
      <c r="GA56" s="357">
        <v>4</v>
      </c>
      <c r="GB56" s="210">
        <v>3</v>
      </c>
      <c r="GC56" s="210">
        <v>6</v>
      </c>
      <c r="GD56" s="211" t="str">
        <f t="shared" si="308"/>
        <v>3/6</v>
      </c>
      <c r="GE56" s="209">
        <f t="shared" si="254"/>
        <v>3.5</v>
      </c>
      <c r="GF56" s="209">
        <f t="shared" si="255"/>
        <v>5</v>
      </c>
      <c r="GG56" s="501">
        <f>MAX(GE56:GF56)</f>
        <v>5</v>
      </c>
      <c r="GH56" s="209" t="str">
        <f>IF(GE56&gt;=5,GE56,IF(GF56&gt;=5,GE56&amp;"/"&amp;GF56,GE56&amp;"/"&amp;GF56))</f>
        <v>3.5/5</v>
      </c>
      <c r="GI56" s="439">
        <v>5</v>
      </c>
      <c r="GJ56" s="439">
        <v>6</v>
      </c>
      <c r="GK56" s="440">
        <v>7.6</v>
      </c>
      <c r="GL56" s="446">
        <f t="shared" si="309"/>
        <v>6</v>
      </c>
      <c r="GM56" s="502" t="str">
        <f t="shared" si="170"/>
        <v>TBK</v>
      </c>
      <c r="GN56" s="357">
        <v>4</v>
      </c>
      <c r="GO56" s="210">
        <v>4</v>
      </c>
      <c r="GP56" s="210">
        <v>3</v>
      </c>
      <c r="GQ56" s="211" t="str">
        <f t="shared" si="310"/>
        <v>4/3</v>
      </c>
      <c r="GR56" s="209">
        <f t="shared" si="258"/>
        <v>4</v>
      </c>
      <c r="GS56" s="209">
        <f t="shared" si="259"/>
        <v>3.5</v>
      </c>
      <c r="GT56" s="501">
        <f>MAX(GR56:GS56)</f>
        <v>4</v>
      </c>
      <c r="GU56" s="225" t="str">
        <f t="shared" si="260"/>
        <v>4/3.5</v>
      </c>
      <c r="GV56" s="357">
        <v>4</v>
      </c>
      <c r="GW56" s="210">
        <v>6</v>
      </c>
      <c r="GX56" s="210"/>
      <c r="GY56" s="211">
        <f t="shared" si="311"/>
        <v>6</v>
      </c>
      <c r="GZ56" s="209">
        <f t="shared" si="261"/>
        <v>5</v>
      </c>
      <c r="HA56" s="209" t="str">
        <f t="shared" si="262"/>
        <v>-</v>
      </c>
      <c r="HB56" s="501">
        <f>MAX(GZ56:HA56)</f>
        <v>5</v>
      </c>
      <c r="HC56" s="209">
        <f>IF(GZ56&gt;=5,GZ56,IF(HA56&gt;=5,GZ56&amp;"/"&amp;HA56,GZ56&amp;"/"&amp;HA56))</f>
        <v>5</v>
      </c>
      <c r="HD56" s="357">
        <v>6</v>
      </c>
      <c r="HE56" s="210">
        <v>6</v>
      </c>
      <c r="HF56" s="210"/>
      <c r="HG56" s="211">
        <f t="shared" si="312"/>
        <v>6</v>
      </c>
      <c r="HH56" s="209">
        <f t="shared" si="264"/>
        <v>6</v>
      </c>
      <c r="HI56" s="209" t="str">
        <f t="shared" si="265"/>
        <v>-</v>
      </c>
      <c r="HJ56" s="501">
        <f>MAX(HH56:HI56)</f>
        <v>6</v>
      </c>
      <c r="HK56" s="209">
        <f t="shared" si="266"/>
        <v>6</v>
      </c>
      <c r="HL56" s="357">
        <v>6</v>
      </c>
      <c r="HM56" s="210">
        <v>7</v>
      </c>
      <c r="HN56" s="210"/>
      <c r="HO56" s="211">
        <f t="shared" si="313"/>
        <v>7</v>
      </c>
      <c r="HP56" s="209">
        <f t="shared" si="268"/>
        <v>6.5</v>
      </c>
      <c r="HQ56" s="209" t="str">
        <f t="shared" si="269"/>
        <v>-</v>
      </c>
      <c r="HR56" s="501">
        <f>MAX(HP56:HQ56)</f>
        <v>6.5</v>
      </c>
      <c r="HS56" s="209">
        <f t="shared" si="270"/>
        <v>6.5</v>
      </c>
      <c r="HT56" s="357">
        <v>6</v>
      </c>
      <c r="HU56" s="210">
        <v>4</v>
      </c>
      <c r="HV56" s="210"/>
      <c r="HW56" s="211">
        <f t="shared" si="314"/>
        <v>4</v>
      </c>
      <c r="HX56" s="209">
        <f t="shared" si="272"/>
        <v>5</v>
      </c>
      <c r="HY56" s="209" t="str">
        <f t="shared" si="273"/>
        <v>-</v>
      </c>
      <c r="HZ56" s="501">
        <f>MAX(HX56:HY56)</f>
        <v>5</v>
      </c>
      <c r="IA56" s="209">
        <f t="shared" si="274"/>
        <v>5</v>
      </c>
      <c r="IB56" s="493">
        <v>7</v>
      </c>
      <c r="IC56" s="439">
        <v>6</v>
      </c>
      <c r="ID56" s="439">
        <v>7</v>
      </c>
      <c r="IE56" s="510">
        <v>7.3</v>
      </c>
      <c r="IF56" s="444">
        <f t="shared" si="275"/>
        <v>6.1</v>
      </c>
      <c r="IG56" s="445" t="str">
        <f t="shared" si="171"/>
        <v>TBK</v>
      </c>
      <c r="IH56" s="446">
        <f t="shared" si="276"/>
        <v>6</v>
      </c>
      <c r="II56" s="442" t="str">
        <f t="shared" si="172"/>
        <v>TBK</v>
      </c>
      <c r="IJ56" s="267">
        <f t="shared" si="173"/>
        <v>6</v>
      </c>
      <c r="IK56" s="506" t="str">
        <f t="shared" si="174"/>
        <v>TBK</v>
      </c>
      <c r="IL56" s="439"/>
      <c r="IM56" s="439"/>
      <c r="IN56" s="439"/>
      <c r="IO56" s="440">
        <f>ROUND(SUM(IL56:IN56)/3,1)</f>
        <v>0</v>
      </c>
      <c r="IP56" s="267">
        <f t="shared" si="277"/>
        <v>3</v>
      </c>
      <c r="IQ56" s="442" t="str">
        <f t="shared" si="175"/>
        <v>Kém</v>
      </c>
      <c r="IR56" s="287"/>
    </row>
    <row r="57" spans="1:252" s="16" customFormat="1" ht="21.75" customHeight="1" hidden="1">
      <c r="A57" s="277">
        <f t="shared" si="181"/>
        <v>25</v>
      </c>
      <c r="B57" s="135" t="s">
        <v>204</v>
      </c>
      <c r="C57" s="136" t="s">
        <v>250</v>
      </c>
      <c r="D57" s="137" t="s">
        <v>87</v>
      </c>
      <c r="E57" s="171">
        <v>6.4</v>
      </c>
      <c r="F57" s="168">
        <v>3</v>
      </c>
      <c r="G57" s="168">
        <v>5</v>
      </c>
      <c r="H57" s="169" t="str">
        <f t="shared" si="185"/>
        <v>3/5</v>
      </c>
      <c r="I57" s="171">
        <f t="shared" si="186"/>
        <v>4.7</v>
      </c>
      <c r="J57" s="171">
        <f t="shared" si="187"/>
        <v>5.7</v>
      </c>
      <c r="K57" s="372">
        <f>MAX(I57:J57)</f>
        <v>5.7</v>
      </c>
      <c r="L57" s="209" t="str">
        <f>IF(I57&gt;=5,I57,IF(J57&gt;=5,I57&amp;"/"&amp;J57,I57&amp;"/"&amp;J57))</f>
        <v>4.7/5.7</v>
      </c>
      <c r="M57" s="209">
        <v>6.5</v>
      </c>
      <c r="N57" s="210">
        <v>5</v>
      </c>
      <c r="O57" s="210"/>
      <c r="P57" s="211">
        <f t="shared" si="188"/>
        <v>5</v>
      </c>
      <c r="Q57" s="209">
        <f t="shared" si="189"/>
        <v>5.8</v>
      </c>
      <c r="R57" s="209" t="str">
        <f t="shared" si="190"/>
        <v>-</v>
      </c>
      <c r="S57" s="348">
        <f>MAX(Q57:R57)</f>
        <v>5.8</v>
      </c>
      <c r="T57" s="209">
        <f>IF(Q57&gt;=5,Q57,IF(R57&gt;=5,Q57&amp;"/"&amp;R57,Q57&amp;"/"&amp;R57))</f>
        <v>5.8</v>
      </c>
      <c r="U57" s="209">
        <v>8</v>
      </c>
      <c r="V57" s="210">
        <v>5</v>
      </c>
      <c r="W57" s="210"/>
      <c r="X57" s="211">
        <f t="shared" si="191"/>
        <v>5</v>
      </c>
      <c r="Y57" s="209">
        <f t="shared" si="192"/>
        <v>6.5</v>
      </c>
      <c r="Z57" s="209" t="str">
        <f t="shared" si="193"/>
        <v>-</v>
      </c>
      <c r="AA57" s="348">
        <f>MAX(Y57:Z57)</f>
        <v>6.5</v>
      </c>
      <c r="AB57" s="209">
        <f>IF(Y57&gt;=5,Y57,IF(Z57&gt;=5,Y57&amp;"/"&amp;Z57,Y57&amp;"/"&amp;Z57))</f>
        <v>6.5</v>
      </c>
      <c r="AC57" s="209">
        <v>6.7</v>
      </c>
      <c r="AD57" s="210">
        <v>6</v>
      </c>
      <c r="AE57" s="210"/>
      <c r="AF57" s="211">
        <f>IF(ISBLANK(AE57),AD57,AD57&amp;"/"&amp;AE57)</f>
        <v>6</v>
      </c>
      <c r="AG57" s="209">
        <f>ROUND((AC57+AD57)/2,1)</f>
        <v>6.4</v>
      </c>
      <c r="AH57" s="209" t="str">
        <f>IF(ISNUMBER(AE57),ROUND((AC57+AE57)/2,1),"-")</f>
        <v>-</v>
      </c>
      <c r="AI57" s="348">
        <f>MAX(AG57:AH57)</f>
        <v>6.4</v>
      </c>
      <c r="AJ57" s="209">
        <f>IF(AG57&gt;=5,AG57,IF(AH57&gt;=5,AG57&amp;"/"&amp;AH57,AG57&amp;"/"&amp;AH57))</f>
        <v>6.4</v>
      </c>
      <c r="AK57" s="209">
        <v>7</v>
      </c>
      <c r="AL57" s="210">
        <v>7</v>
      </c>
      <c r="AM57" s="210"/>
      <c r="AN57" s="211">
        <f t="shared" si="194"/>
        <v>7</v>
      </c>
      <c r="AO57" s="209">
        <f t="shared" si="195"/>
        <v>7</v>
      </c>
      <c r="AP57" s="209" t="str">
        <f t="shared" si="196"/>
        <v>-</v>
      </c>
      <c r="AQ57" s="348">
        <f>MAX(AO57:AP57)</f>
        <v>7</v>
      </c>
      <c r="AR57" s="209">
        <f>IF(AO57&gt;=5,AO57,IF(AP57&gt;=5,AO57&amp;"/"&amp;AP57,AO57&amp;"/"&amp;AP57))</f>
        <v>7</v>
      </c>
      <c r="AS57" s="209">
        <v>5</v>
      </c>
      <c r="AT57" s="210">
        <v>6</v>
      </c>
      <c r="AU57" s="210"/>
      <c r="AV57" s="211">
        <f t="shared" si="199"/>
        <v>6</v>
      </c>
      <c r="AW57" s="209">
        <f t="shared" si="200"/>
        <v>5.5</v>
      </c>
      <c r="AX57" s="209" t="str">
        <f t="shared" si="201"/>
        <v>-</v>
      </c>
      <c r="AY57" s="348">
        <f>MAX(AW57:AX57)</f>
        <v>5.5</v>
      </c>
      <c r="AZ57" s="209">
        <f>IF(AW57&gt;=5,AW57,IF(AX57&gt;=5,AW57&amp;"/"&amp;AX57,AW57&amp;"/"&amp;AX57))</f>
        <v>5.5</v>
      </c>
      <c r="BA57" s="214">
        <v>6</v>
      </c>
      <c r="BB57" s="225">
        <f t="shared" si="290"/>
        <v>6.1</v>
      </c>
      <c r="BC57" s="226" t="str">
        <f t="shared" si="169"/>
        <v>TBK</v>
      </c>
      <c r="BD57" s="209">
        <v>6.7</v>
      </c>
      <c r="BE57" s="210">
        <v>5</v>
      </c>
      <c r="BF57" s="210"/>
      <c r="BG57" s="211">
        <f>IF(ISBLANK(BF57),BE57,BE57&amp;"/"&amp;BF57)</f>
        <v>5</v>
      </c>
      <c r="BH57" s="209">
        <f t="shared" si="202"/>
        <v>5.9</v>
      </c>
      <c r="BI57" s="209" t="str">
        <f t="shared" si="203"/>
        <v>-</v>
      </c>
      <c r="BJ57" s="348">
        <f>MAX(BH57:BI57)</f>
        <v>5.9</v>
      </c>
      <c r="BK57" s="209">
        <f>IF(BH57&gt;=5,BH57,IF(BI57&gt;=5,BH57&amp;"/"&amp;BI57,BH57&amp;"/"&amp;BI57))</f>
        <v>5.9</v>
      </c>
      <c r="BL57" s="209">
        <v>6.5</v>
      </c>
      <c r="BM57" s="215">
        <v>6</v>
      </c>
      <c r="BN57" s="215"/>
      <c r="BO57" s="211">
        <f t="shared" si="204"/>
        <v>6</v>
      </c>
      <c r="BP57" s="209">
        <f t="shared" si="205"/>
        <v>6.3</v>
      </c>
      <c r="BQ57" s="209" t="str">
        <f t="shared" si="206"/>
        <v>-</v>
      </c>
      <c r="BR57" s="348">
        <f t="shared" si="317"/>
        <v>6.3</v>
      </c>
      <c r="BS57" s="209">
        <f t="shared" si="318"/>
        <v>6.3</v>
      </c>
      <c r="BT57" s="209"/>
      <c r="BU57" s="209"/>
      <c r="BV57" s="348"/>
      <c r="BW57" s="209"/>
      <c r="BX57" s="209">
        <v>7</v>
      </c>
      <c r="BY57" s="210">
        <v>2</v>
      </c>
      <c r="BZ57" s="210">
        <v>5</v>
      </c>
      <c r="CA57" s="211" t="str">
        <f t="shared" si="207"/>
        <v>2/5</v>
      </c>
      <c r="CB57" s="209">
        <f t="shared" si="208"/>
        <v>4.5</v>
      </c>
      <c r="CC57" s="209">
        <f t="shared" si="209"/>
        <v>6</v>
      </c>
      <c r="CD57" s="348">
        <f>MAX(CB57:CC57)</f>
        <v>6</v>
      </c>
      <c r="CE57" s="209" t="str">
        <f>IF(CB57&gt;=5,CB57,IF(CC57&gt;=5,CB57&amp;"/"&amp;CC57,CB57&amp;"/"&amp;CC57))</f>
        <v>4.5/6</v>
      </c>
      <c r="CF57" s="209">
        <v>7.5</v>
      </c>
      <c r="CG57" s="210">
        <v>5</v>
      </c>
      <c r="CH57" s="210"/>
      <c r="CI57" s="211">
        <f t="shared" si="210"/>
        <v>5</v>
      </c>
      <c r="CJ57" s="209">
        <f t="shared" si="211"/>
        <v>6.3</v>
      </c>
      <c r="CK57" s="209" t="str">
        <f t="shared" si="212"/>
        <v>-</v>
      </c>
      <c r="CL57" s="348">
        <f t="shared" si="213"/>
        <v>6.3</v>
      </c>
      <c r="CM57" s="209">
        <f t="shared" si="214"/>
        <v>6.3</v>
      </c>
      <c r="CN57" s="209">
        <v>6.4</v>
      </c>
      <c r="CO57" s="210">
        <v>2</v>
      </c>
      <c r="CP57" s="210">
        <v>6</v>
      </c>
      <c r="CQ57" s="211" t="str">
        <f t="shared" si="215"/>
        <v>2/6</v>
      </c>
      <c r="CR57" s="209">
        <f t="shared" si="216"/>
        <v>4.2</v>
      </c>
      <c r="CS57" s="209">
        <f t="shared" si="217"/>
        <v>6.2</v>
      </c>
      <c r="CT57" s="348">
        <f t="shared" si="315"/>
        <v>6.2</v>
      </c>
      <c r="CU57" s="209" t="str">
        <f t="shared" si="316"/>
        <v>4.2/6.2</v>
      </c>
      <c r="CV57" s="209">
        <v>4.75</v>
      </c>
      <c r="CW57" s="210">
        <v>5</v>
      </c>
      <c r="CX57" s="210">
        <v>7</v>
      </c>
      <c r="CY57" s="211" t="str">
        <f t="shared" si="220"/>
        <v>5/7</v>
      </c>
      <c r="CZ57" s="209">
        <f t="shared" si="221"/>
        <v>4.9</v>
      </c>
      <c r="DA57" s="209">
        <f t="shared" si="222"/>
        <v>5.9</v>
      </c>
      <c r="DB57" s="348">
        <f t="shared" si="223"/>
        <v>5.9</v>
      </c>
      <c r="DC57" s="209" t="str">
        <f t="shared" si="224"/>
        <v>4.9/5.9</v>
      </c>
      <c r="DD57" s="209">
        <v>5</v>
      </c>
      <c r="DE57" s="210">
        <v>4</v>
      </c>
      <c r="DF57" s="210">
        <v>5</v>
      </c>
      <c r="DG57" s="211" t="str">
        <f t="shared" si="303"/>
        <v>4/5</v>
      </c>
      <c r="DH57" s="209">
        <f t="shared" si="304"/>
        <v>4.5</v>
      </c>
      <c r="DI57" s="209">
        <f t="shared" si="305"/>
        <v>5</v>
      </c>
      <c r="DJ57" s="348">
        <f>MAX(DH57:DI57)</f>
        <v>5</v>
      </c>
      <c r="DK57" s="209" t="str">
        <f>IF(DH57&gt;=5,DH57,IF(DI57&gt;=5,DH57&amp;"/"&amp;DI57,DH57&amp;"/"&amp;DI57))</f>
        <v>4.5/5</v>
      </c>
      <c r="DL57" s="209">
        <v>8.4</v>
      </c>
      <c r="DM57" s="210">
        <v>10</v>
      </c>
      <c r="DN57" s="210"/>
      <c r="DO57" s="211">
        <f>IF(ISBLANK(DN57),DM57,DM57&amp;"/"&amp;DN57)</f>
        <v>10</v>
      </c>
      <c r="DP57" s="209">
        <f t="shared" si="229"/>
        <v>9.2</v>
      </c>
      <c r="DQ57" s="209" t="str">
        <f t="shared" si="230"/>
        <v>-</v>
      </c>
      <c r="DR57" s="348">
        <f>MAX(DP57:DQ57)</f>
        <v>9.2</v>
      </c>
      <c r="DS57" s="209">
        <f>IF(DP57&gt;=5,DP57,IF(DQ57&gt;=5,DP57&amp;"/"&amp;DQ57,DP57&amp;"/"&amp;DQ57))</f>
        <v>9.2</v>
      </c>
      <c r="DT57" s="214">
        <v>5</v>
      </c>
      <c r="DU57" s="214"/>
      <c r="DV57" s="311">
        <f>MAX(DT57,DU57)</f>
        <v>5</v>
      </c>
      <c r="DW57" s="312">
        <f>IF(DT57&gt;=5,DT57,IF(DU57&gt;=5,DT57&amp;"/"&amp;DU57,DT57&amp;"/"&amp;DU57))</f>
        <v>5</v>
      </c>
      <c r="DX57" s="215">
        <v>7</v>
      </c>
      <c r="DY57" s="214"/>
      <c r="DZ57" s="311">
        <f t="shared" si="235"/>
        <v>7</v>
      </c>
      <c r="EA57" s="312">
        <f t="shared" si="236"/>
        <v>7</v>
      </c>
      <c r="EB57" s="215">
        <v>8</v>
      </c>
      <c r="EC57" s="215"/>
      <c r="ED57" s="311">
        <f>MAX(EB57,EC57)</f>
        <v>8</v>
      </c>
      <c r="EE57" s="312">
        <f>IF(EB57&gt;=5,EB57,IF(EC57&gt;=5,EB57&amp;"/"&amp;EC57,EB57&amp;"/"&amp;EC57))</f>
        <v>8</v>
      </c>
      <c r="EF57" s="311">
        <f t="shared" si="239"/>
        <v>5</v>
      </c>
      <c r="EG57" s="348">
        <f>ROUND(SUM(DV57,DZ57,ED57)/3,1)</f>
        <v>6.7</v>
      </c>
      <c r="EH57" s="210">
        <v>5</v>
      </c>
      <c r="EI57" s="267">
        <f t="shared" si="182"/>
        <v>6.2</v>
      </c>
      <c r="EJ57" s="207" t="str">
        <f t="shared" si="183"/>
        <v>TBK</v>
      </c>
      <c r="EK57" s="267">
        <f t="shared" si="284"/>
        <v>6.2</v>
      </c>
      <c r="EL57" s="204" t="str">
        <f t="shared" si="184"/>
        <v>TBK</v>
      </c>
      <c r="EM57" s="357">
        <v>6.5</v>
      </c>
      <c r="EN57" s="210">
        <v>5</v>
      </c>
      <c r="EO57" s="210"/>
      <c r="EP57" s="211">
        <f t="shared" si="241"/>
        <v>5</v>
      </c>
      <c r="EQ57" s="209">
        <f t="shared" si="242"/>
        <v>5.8</v>
      </c>
      <c r="ER57" s="209" t="str">
        <f t="shared" si="243"/>
        <v>-</v>
      </c>
      <c r="ES57" s="500">
        <f>MAX(EQ57:ER57)</f>
        <v>5.8</v>
      </c>
      <c r="ET57" s="209">
        <f>IF(EQ57&gt;=5,EQ57,IF(ER57&gt;=5,EQ57&amp;"/"&amp;ER57,EQ57&amp;"/"&amp;ER57))</f>
        <v>5.8</v>
      </c>
      <c r="EU57" s="467">
        <v>5.67</v>
      </c>
      <c r="EV57" s="210">
        <v>6</v>
      </c>
      <c r="EW57" s="210"/>
      <c r="EX57" s="211">
        <f t="shared" si="244"/>
        <v>6</v>
      </c>
      <c r="EY57" s="209">
        <f t="shared" si="245"/>
        <v>5.8</v>
      </c>
      <c r="EZ57" s="209" t="str">
        <f t="shared" si="246"/>
        <v>-</v>
      </c>
      <c r="FA57" s="501">
        <f>MAX(EY57:EZ57)</f>
        <v>5.8</v>
      </c>
      <c r="FB57" s="209">
        <f>IF(EY57&gt;=5,EY57,IF(EZ57&gt;=5,EY57&amp;"/"&amp;EZ57,EY57&amp;"/"&amp;EZ57))</f>
        <v>5.8</v>
      </c>
      <c r="FC57" s="357">
        <v>7.5</v>
      </c>
      <c r="FD57" s="210">
        <v>6</v>
      </c>
      <c r="FE57" s="210"/>
      <c r="FF57" s="211">
        <f t="shared" si="247"/>
        <v>6</v>
      </c>
      <c r="FG57" s="209">
        <f t="shared" si="248"/>
        <v>6.8</v>
      </c>
      <c r="FH57" s="209" t="str">
        <f t="shared" si="249"/>
        <v>-</v>
      </c>
      <c r="FI57" s="501">
        <f>MAX(FG57:FH57)</f>
        <v>6.8</v>
      </c>
      <c r="FJ57" s="209">
        <f t="shared" si="306"/>
        <v>6.8</v>
      </c>
      <c r="FK57" s="357">
        <v>6.5</v>
      </c>
      <c r="FL57" s="210">
        <v>4</v>
      </c>
      <c r="FM57" s="210"/>
      <c r="FN57" s="211">
        <f t="shared" si="285"/>
        <v>4</v>
      </c>
      <c r="FO57" s="209">
        <f t="shared" si="250"/>
        <v>5.3</v>
      </c>
      <c r="FP57" s="209" t="str">
        <f t="shared" si="251"/>
        <v>-</v>
      </c>
      <c r="FQ57" s="501">
        <f>MAX(FO57:FP57)</f>
        <v>5.3</v>
      </c>
      <c r="FR57" s="209">
        <f>IF(FO57&gt;=5,FO57,IF(FP57&gt;=5,FO57&amp;"/"&amp;FP57,FO57&amp;"/"&amp;FP57))</f>
        <v>5.3</v>
      </c>
      <c r="FS57" s="467">
        <v>5.33</v>
      </c>
      <c r="FT57" s="210">
        <v>2</v>
      </c>
      <c r="FU57" s="210">
        <v>0</v>
      </c>
      <c r="FV57" s="211" t="str">
        <f t="shared" si="307"/>
        <v>2/0</v>
      </c>
      <c r="FW57" s="209">
        <f t="shared" si="252"/>
        <v>3.7</v>
      </c>
      <c r="FX57" s="209">
        <f t="shared" si="253"/>
        <v>2.7</v>
      </c>
      <c r="FY57" s="501">
        <f>MAX(FW57:FX57)</f>
        <v>3.7</v>
      </c>
      <c r="FZ57" s="225" t="str">
        <f>IF(FW57&gt;=5,FW57,IF(FX57&gt;=5,FW57&amp;"/"&amp;FX57,FW57&amp;"/"&amp;FX57))</f>
        <v>3.7/2.7</v>
      </c>
      <c r="GA57" s="357">
        <v>3.5</v>
      </c>
      <c r="GB57" s="210">
        <v>0</v>
      </c>
      <c r="GC57" s="210">
        <v>0</v>
      </c>
      <c r="GD57" s="211" t="str">
        <f t="shared" si="308"/>
        <v>0/0</v>
      </c>
      <c r="GE57" s="209">
        <f t="shared" si="254"/>
        <v>1.8</v>
      </c>
      <c r="GF57" s="209">
        <f t="shared" si="255"/>
        <v>1.8</v>
      </c>
      <c r="GG57" s="501">
        <v>5.3</v>
      </c>
      <c r="GH57" s="348" t="s">
        <v>496</v>
      </c>
      <c r="GI57" s="483">
        <v>0</v>
      </c>
      <c r="GJ57" s="439">
        <v>6</v>
      </c>
      <c r="GK57" s="440">
        <v>7.2</v>
      </c>
      <c r="GL57" s="446">
        <f t="shared" si="309"/>
        <v>5.6</v>
      </c>
      <c r="GM57" s="502" t="str">
        <f t="shared" si="170"/>
        <v>TB</v>
      </c>
      <c r="GN57" s="357">
        <v>6.5</v>
      </c>
      <c r="GO57" s="210">
        <v>5</v>
      </c>
      <c r="GP57" s="210"/>
      <c r="GQ57" s="211">
        <f t="shared" si="310"/>
        <v>5</v>
      </c>
      <c r="GR57" s="209">
        <f t="shared" si="258"/>
        <v>5.8</v>
      </c>
      <c r="GS57" s="209" t="str">
        <f t="shared" si="259"/>
        <v>-</v>
      </c>
      <c r="GT57" s="501">
        <f>MAX(GR57:GS57)</f>
        <v>5.8</v>
      </c>
      <c r="GU57" s="209">
        <f t="shared" si="260"/>
        <v>5.8</v>
      </c>
      <c r="GV57" s="357">
        <v>4.5</v>
      </c>
      <c r="GW57" s="210">
        <v>3</v>
      </c>
      <c r="GX57" s="210">
        <v>7</v>
      </c>
      <c r="GY57" s="211" t="str">
        <f t="shared" si="311"/>
        <v>3/7</v>
      </c>
      <c r="GZ57" s="209">
        <f t="shared" si="261"/>
        <v>3.8</v>
      </c>
      <c r="HA57" s="209">
        <f t="shared" si="262"/>
        <v>5.8</v>
      </c>
      <c r="HB57" s="501">
        <f>MAX(GZ57:HA57)</f>
        <v>5.8</v>
      </c>
      <c r="HC57" s="209" t="str">
        <f>IF(GZ57&gt;=5,GZ57,IF(HA57&gt;=5,GZ57&amp;"/"&amp;HA57,GZ57&amp;"/"&amp;HA57))</f>
        <v>3.8/5.8</v>
      </c>
      <c r="HD57" s="357">
        <v>6.5</v>
      </c>
      <c r="HE57" s="210">
        <v>8</v>
      </c>
      <c r="HF57" s="210"/>
      <c r="HG57" s="211">
        <f t="shared" si="312"/>
        <v>8</v>
      </c>
      <c r="HH57" s="209">
        <f t="shared" si="264"/>
        <v>7.3</v>
      </c>
      <c r="HI57" s="209" t="str">
        <f t="shared" si="265"/>
        <v>-</v>
      </c>
      <c r="HJ57" s="501">
        <f>MAX(HH57:HI57)</f>
        <v>7.3</v>
      </c>
      <c r="HK57" s="209">
        <f t="shared" si="266"/>
        <v>7.3</v>
      </c>
      <c r="HL57" s="357">
        <v>6</v>
      </c>
      <c r="HM57" s="210">
        <v>6</v>
      </c>
      <c r="HN57" s="210"/>
      <c r="HO57" s="211">
        <f t="shared" si="313"/>
        <v>6</v>
      </c>
      <c r="HP57" s="209">
        <f t="shared" si="268"/>
        <v>6</v>
      </c>
      <c r="HQ57" s="209" t="str">
        <f t="shared" si="269"/>
        <v>-</v>
      </c>
      <c r="HR57" s="501">
        <f>MAX(HP57:HQ57)</f>
        <v>6</v>
      </c>
      <c r="HS57" s="209">
        <f t="shared" si="270"/>
        <v>6</v>
      </c>
      <c r="HT57" s="357">
        <v>6</v>
      </c>
      <c r="HU57" s="210">
        <v>5</v>
      </c>
      <c r="HV57" s="210"/>
      <c r="HW57" s="211">
        <f t="shared" si="314"/>
        <v>5</v>
      </c>
      <c r="HX57" s="209">
        <f t="shared" si="272"/>
        <v>5.5</v>
      </c>
      <c r="HY57" s="209" t="str">
        <f t="shared" si="273"/>
        <v>-</v>
      </c>
      <c r="HZ57" s="501">
        <f>MAX(HX57:HY57)</f>
        <v>5.5</v>
      </c>
      <c r="IA57" s="209">
        <f t="shared" si="274"/>
        <v>5.5</v>
      </c>
      <c r="IB57" s="493">
        <v>7</v>
      </c>
      <c r="IC57" s="439">
        <v>7</v>
      </c>
      <c r="ID57" s="439">
        <v>5</v>
      </c>
      <c r="IE57" s="510">
        <v>6.7</v>
      </c>
      <c r="IF57" s="444">
        <f t="shared" si="275"/>
        <v>6.3</v>
      </c>
      <c r="IG57" s="445" t="str">
        <f t="shared" si="171"/>
        <v>TBK</v>
      </c>
      <c r="IH57" s="446">
        <f t="shared" si="276"/>
        <v>5.9</v>
      </c>
      <c r="II57" s="442" t="str">
        <f t="shared" si="172"/>
        <v>TB</v>
      </c>
      <c r="IJ57" s="267">
        <f t="shared" si="173"/>
        <v>6.1</v>
      </c>
      <c r="IK57" s="506" t="str">
        <f t="shared" si="174"/>
        <v>TBK</v>
      </c>
      <c r="IL57" s="439"/>
      <c r="IM57" s="439"/>
      <c r="IN57" s="439"/>
      <c r="IO57" s="440">
        <f>ROUND(SUM(IL57:IN57)/3,1)</f>
        <v>0</v>
      </c>
      <c r="IP57" s="267">
        <f t="shared" si="277"/>
        <v>3.1</v>
      </c>
      <c r="IQ57" s="442" t="str">
        <f t="shared" si="175"/>
        <v>Kém</v>
      </c>
      <c r="IR57" s="117"/>
    </row>
    <row r="58" spans="1:252" s="16" customFormat="1" ht="21.75" customHeight="1" hidden="1">
      <c r="A58" s="277">
        <f t="shared" si="181"/>
        <v>26</v>
      </c>
      <c r="B58" s="135" t="s">
        <v>256</v>
      </c>
      <c r="C58" s="136" t="s">
        <v>499</v>
      </c>
      <c r="D58" s="137" t="s">
        <v>255</v>
      </c>
      <c r="E58" s="171">
        <v>2</v>
      </c>
      <c r="F58" s="168">
        <v>5</v>
      </c>
      <c r="G58" s="168">
        <v>0</v>
      </c>
      <c r="H58" s="169" t="str">
        <f t="shared" si="185"/>
        <v>5/0</v>
      </c>
      <c r="I58" s="171">
        <f t="shared" si="186"/>
        <v>3.5</v>
      </c>
      <c r="J58" s="171">
        <f t="shared" si="187"/>
        <v>1</v>
      </c>
      <c r="K58" s="372">
        <v>4.9</v>
      </c>
      <c r="L58" s="374" t="s">
        <v>330</v>
      </c>
      <c r="M58" s="209">
        <v>2.5</v>
      </c>
      <c r="N58" s="210">
        <v>4</v>
      </c>
      <c r="O58" s="210">
        <v>1</v>
      </c>
      <c r="P58" s="211" t="str">
        <f t="shared" si="188"/>
        <v>4/1</v>
      </c>
      <c r="Q58" s="209">
        <f t="shared" si="189"/>
        <v>3.3</v>
      </c>
      <c r="R58" s="209">
        <f t="shared" si="190"/>
        <v>1.8</v>
      </c>
      <c r="S58" s="348">
        <v>7</v>
      </c>
      <c r="T58" s="348" t="s">
        <v>297</v>
      </c>
      <c r="U58" s="209">
        <v>2.3</v>
      </c>
      <c r="V58" s="210">
        <v>3</v>
      </c>
      <c r="W58" s="210">
        <v>8</v>
      </c>
      <c r="X58" s="211" t="str">
        <f t="shared" si="191"/>
        <v>3/8</v>
      </c>
      <c r="Y58" s="209">
        <f t="shared" si="192"/>
        <v>2.7</v>
      </c>
      <c r="Z58" s="209">
        <f t="shared" si="193"/>
        <v>5.2</v>
      </c>
      <c r="AA58" s="348">
        <f>MAX(Y58:Z58)</f>
        <v>5.2</v>
      </c>
      <c r="AB58" s="209" t="str">
        <f>IF(Y58&gt;=5,Y58,IF(Z58&gt;=5,Y58&amp;"/"&amp;Z58,Y58&amp;"/"&amp;Z58))</f>
        <v>2.7/5.2</v>
      </c>
      <c r="AC58" s="209">
        <v>6.3</v>
      </c>
      <c r="AD58" s="210">
        <v>6</v>
      </c>
      <c r="AE58" s="210"/>
      <c r="AF58" s="211">
        <f>IF(ISBLANK(AE58),AD58,AD58&amp;"/"&amp;AE58)</f>
        <v>6</v>
      </c>
      <c r="AG58" s="209">
        <f>ROUND((AC58+AD58)/2,1)</f>
        <v>6.2</v>
      </c>
      <c r="AH58" s="209" t="str">
        <f>IF(ISNUMBER(AE58),ROUND((AC58+AE58)/2,1),"-")</f>
        <v>-</v>
      </c>
      <c r="AI58" s="348">
        <f>MAX(AG58:AH58)</f>
        <v>6.2</v>
      </c>
      <c r="AJ58" s="209">
        <f>IF(AG58&gt;=5,AG58,IF(AH58&gt;=5,AG58&amp;"/"&amp;AH58,AG58&amp;"/"&amp;AH58))</f>
        <v>6.2</v>
      </c>
      <c r="AK58" s="209">
        <v>4</v>
      </c>
      <c r="AL58" s="210">
        <v>2</v>
      </c>
      <c r="AM58" s="210">
        <v>5</v>
      </c>
      <c r="AN58" s="211" t="str">
        <f t="shared" si="194"/>
        <v>2/5</v>
      </c>
      <c r="AO58" s="209">
        <f t="shared" si="195"/>
        <v>3</v>
      </c>
      <c r="AP58" s="209">
        <f t="shared" si="196"/>
        <v>4.5</v>
      </c>
      <c r="AQ58" s="348">
        <v>8.3</v>
      </c>
      <c r="AR58" s="348" t="s">
        <v>302</v>
      </c>
      <c r="AS58" s="209">
        <v>2.7</v>
      </c>
      <c r="AT58" s="210">
        <v>4</v>
      </c>
      <c r="AU58" s="210">
        <v>1</v>
      </c>
      <c r="AV58" s="211" t="str">
        <f t="shared" si="199"/>
        <v>4/1</v>
      </c>
      <c r="AW58" s="209">
        <f t="shared" si="200"/>
        <v>3.4</v>
      </c>
      <c r="AX58" s="209">
        <f t="shared" si="201"/>
        <v>1.9</v>
      </c>
      <c r="AY58" s="348">
        <v>5.7</v>
      </c>
      <c r="AZ58" s="348" t="s">
        <v>273</v>
      </c>
      <c r="BA58" s="375">
        <v>0</v>
      </c>
      <c r="BB58" s="225">
        <f t="shared" si="290"/>
        <v>5.7</v>
      </c>
      <c r="BC58" s="226" t="str">
        <f t="shared" si="169"/>
        <v>TB</v>
      </c>
      <c r="BD58" s="209">
        <v>7.3</v>
      </c>
      <c r="BE58" s="217"/>
      <c r="BF58" s="217"/>
      <c r="BG58" s="217" t="s">
        <v>268</v>
      </c>
      <c r="BH58" s="224">
        <f t="shared" si="202"/>
        <v>3.7</v>
      </c>
      <c r="BI58" s="224" t="str">
        <f t="shared" si="203"/>
        <v>-</v>
      </c>
      <c r="BJ58" s="374">
        <f>MAX(BH58:BI58)</f>
        <v>3.7</v>
      </c>
      <c r="BK58" s="224" t="str">
        <f>IF(BH58&gt;=5,BH58,IF(BI58&gt;=5,BH58&amp;"/"&amp;BI58,BH58&amp;"/"&amp;BI58))</f>
        <v>3.7/-</v>
      </c>
      <c r="BL58" s="209">
        <v>7.5</v>
      </c>
      <c r="BM58" s="215">
        <v>6</v>
      </c>
      <c r="BN58" s="215"/>
      <c r="BO58" s="211">
        <f t="shared" si="204"/>
        <v>6</v>
      </c>
      <c r="BP58" s="209">
        <f t="shared" si="205"/>
        <v>6.8</v>
      </c>
      <c r="BQ58" s="209" t="str">
        <f t="shared" si="206"/>
        <v>-</v>
      </c>
      <c r="BR58" s="348">
        <f t="shared" si="317"/>
        <v>6.8</v>
      </c>
      <c r="BS58" s="209">
        <f t="shared" si="318"/>
        <v>6.8</v>
      </c>
      <c r="BT58" s="209"/>
      <c r="BU58" s="209"/>
      <c r="BV58" s="348"/>
      <c r="BW58" s="209"/>
      <c r="BX58" s="209">
        <v>3</v>
      </c>
      <c r="BY58" s="210">
        <v>4</v>
      </c>
      <c r="BZ58" s="210">
        <v>3</v>
      </c>
      <c r="CA58" s="211" t="str">
        <f t="shared" si="207"/>
        <v>4/3</v>
      </c>
      <c r="CB58" s="209">
        <f t="shared" si="208"/>
        <v>3.5</v>
      </c>
      <c r="CC58" s="209">
        <f t="shared" si="209"/>
        <v>3</v>
      </c>
      <c r="CD58" s="348">
        <v>6.3</v>
      </c>
      <c r="CE58" s="348" t="s">
        <v>390</v>
      </c>
      <c r="CF58" s="209">
        <v>7</v>
      </c>
      <c r="CG58" s="210">
        <v>0</v>
      </c>
      <c r="CH58" s="210">
        <v>7</v>
      </c>
      <c r="CI58" s="211" t="str">
        <f t="shared" si="210"/>
        <v>0/7</v>
      </c>
      <c r="CJ58" s="209">
        <f t="shared" si="211"/>
        <v>3.5</v>
      </c>
      <c r="CK58" s="209">
        <f t="shared" si="212"/>
        <v>7</v>
      </c>
      <c r="CL58" s="348">
        <f t="shared" si="213"/>
        <v>7</v>
      </c>
      <c r="CM58" s="209" t="str">
        <f t="shared" si="214"/>
        <v>3.5/7</v>
      </c>
      <c r="CN58" s="209">
        <v>5.6</v>
      </c>
      <c r="CO58" s="210">
        <v>0</v>
      </c>
      <c r="CP58" s="210">
        <v>5</v>
      </c>
      <c r="CQ58" s="211" t="str">
        <f t="shared" si="215"/>
        <v>0/5</v>
      </c>
      <c r="CR58" s="209">
        <f t="shared" si="216"/>
        <v>2.8</v>
      </c>
      <c r="CS58" s="209">
        <f t="shared" si="217"/>
        <v>5.3</v>
      </c>
      <c r="CT58" s="348">
        <f t="shared" si="315"/>
        <v>5.3</v>
      </c>
      <c r="CU58" s="209" t="str">
        <f t="shared" si="316"/>
        <v>2.8/5.3</v>
      </c>
      <c r="CV58" s="209">
        <v>6.5</v>
      </c>
      <c r="CW58" s="210">
        <v>2</v>
      </c>
      <c r="CX58" s="210">
        <v>6</v>
      </c>
      <c r="CY58" s="211" t="str">
        <f t="shared" si="220"/>
        <v>2/6</v>
      </c>
      <c r="CZ58" s="209">
        <f t="shared" si="221"/>
        <v>4.3</v>
      </c>
      <c r="DA58" s="209">
        <f t="shared" si="222"/>
        <v>6.3</v>
      </c>
      <c r="DB58" s="348">
        <f t="shared" si="223"/>
        <v>6.3</v>
      </c>
      <c r="DC58" s="209" t="str">
        <f t="shared" si="224"/>
        <v>4.3/6.3</v>
      </c>
      <c r="DD58" s="209">
        <v>9</v>
      </c>
      <c r="DE58" s="210">
        <v>4</v>
      </c>
      <c r="DF58" s="210"/>
      <c r="DG58" s="211">
        <f t="shared" si="303"/>
        <v>4</v>
      </c>
      <c r="DH58" s="209">
        <f t="shared" si="304"/>
        <v>6.5</v>
      </c>
      <c r="DI58" s="209" t="str">
        <f t="shared" si="305"/>
        <v>-</v>
      </c>
      <c r="DJ58" s="348">
        <f>MAX(DH58:DI58)</f>
        <v>6.5</v>
      </c>
      <c r="DK58" s="209">
        <f>IF(DH58&gt;=5,DH58,IF(DI58&gt;=5,DH58&amp;"/"&amp;DI58,DH58&amp;"/"&amp;DI58))</f>
        <v>6.5</v>
      </c>
      <c r="DL58" s="209">
        <v>9.6</v>
      </c>
      <c r="DM58" s="210">
        <v>9</v>
      </c>
      <c r="DN58" s="210"/>
      <c r="DO58" s="211">
        <f>IF(ISBLANK(DN58),DM58,DM58&amp;"/"&amp;DN58)</f>
        <v>9</v>
      </c>
      <c r="DP58" s="209">
        <f t="shared" si="229"/>
        <v>9.3</v>
      </c>
      <c r="DQ58" s="209" t="str">
        <f t="shared" si="230"/>
        <v>-</v>
      </c>
      <c r="DR58" s="348">
        <f>MAX(DP58:DQ58)</f>
        <v>9.3</v>
      </c>
      <c r="DS58" s="209">
        <f>IF(DP58&gt;=5,DP58,IF(DQ58&gt;=5,DP58&amp;"/"&amp;DQ58,DP58&amp;"/"&amp;DQ58))</f>
        <v>9.3</v>
      </c>
      <c r="DT58" s="214">
        <v>5</v>
      </c>
      <c r="DU58" s="214"/>
      <c r="DV58" s="311">
        <f>MAX(DT58,DU58)</f>
        <v>5</v>
      </c>
      <c r="DW58" s="312">
        <f>IF(DT58&gt;=5,DT58,IF(DU58&gt;=5,DT58&amp;"/"&amp;DU58,DT58&amp;"/"&amp;DU58))</f>
        <v>5</v>
      </c>
      <c r="DX58" s="286">
        <v>4</v>
      </c>
      <c r="DY58" s="214">
        <v>0</v>
      </c>
      <c r="DZ58" s="311">
        <f t="shared" si="235"/>
        <v>4</v>
      </c>
      <c r="EA58" s="313" t="str">
        <f t="shared" si="236"/>
        <v>4/0</v>
      </c>
      <c r="EB58" s="286" t="s">
        <v>343</v>
      </c>
      <c r="EC58" s="286"/>
      <c r="ED58" s="311">
        <f>MAX(EB58,EC58)</f>
        <v>0</v>
      </c>
      <c r="EE58" s="312" t="str">
        <f>IF(EB58&gt;=5,EB58,IF(EC58&gt;=5,EB58&amp;"/"&amp;EC58,EB58&amp;"/"&amp;EC58))</f>
        <v>0/0</v>
      </c>
      <c r="EF58" s="311">
        <f t="shared" si="239"/>
        <v>0</v>
      </c>
      <c r="EG58" s="348">
        <f>ROUND(SUM(DV58,DZ58,ED58)/3,1)</f>
        <v>3</v>
      </c>
      <c r="EH58" s="210">
        <v>8</v>
      </c>
      <c r="EI58" s="267">
        <f t="shared" si="182"/>
        <v>5.9</v>
      </c>
      <c r="EJ58" s="207" t="str">
        <f t="shared" si="183"/>
        <v>TB</v>
      </c>
      <c r="EK58" s="267">
        <f t="shared" si="284"/>
        <v>5.8</v>
      </c>
      <c r="EL58" s="204" t="str">
        <f t="shared" si="184"/>
        <v>TB</v>
      </c>
      <c r="EM58" s="455">
        <v>5.5</v>
      </c>
      <c r="EN58" s="274">
        <v>6</v>
      </c>
      <c r="EO58" s="274"/>
      <c r="EP58" s="211">
        <f t="shared" si="241"/>
        <v>6</v>
      </c>
      <c r="EQ58" s="209">
        <f t="shared" si="242"/>
        <v>5.8</v>
      </c>
      <c r="ER58" s="209" t="str">
        <f t="shared" si="243"/>
        <v>-</v>
      </c>
      <c r="ES58" s="500">
        <f>MAX(EQ58:ER58)</f>
        <v>5.8</v>
      </c>
      <c r="ET58" s="209">
        <f>IF(EQ58&gt;=5,EQ58,IF(ER58&gt;=5,EQ58&amp;"/"&amp;ER58,EQ58&amp;"/"&amp;ER58))</f>
        <v>5.8</v>
      </c>
      <c r="EU58" s="469">
        <v>6.33</v>
      </c>
      <c r="EV58" s="465"/>
      <c r="EW58" s="465"/>
      <c r="EX58" s="465" t="s">
        <v>281</v>
      </c>
      <c r="EY58" s="466">
        <f t="shared" si="245"/>
        <v>3.2</v>
      </c>
      <c r="EZ58" s="466" t="str">
        <f t="shared" si="246"/>
        <v>-</v>
      </c>
      <c r="FA58" s="503">
        <f>MAX(EY58:EZ58)</f>
        <v>3.2</v>
      </c>
      <c r="FB58" s="466" t="str">
        <f>IF(EY58&gt;=5,EY58,IF(EZ58&gt;=5,EY58&amp;"/"&amp;EZ58,EY58&amp;"/"&amp;EZ58))</f>
        <v>3.2/-</v>
      </c>
      <c r="FC58" s="455">
        <v>7</v>
      </c>
      <c r="FD58" s="274">
        <v>5</v>
      </c>
      <c r="FE58" s="274"/>
      <c r="FF58" s="273">
        <f t="shared" si="247"/>
        <v>5</v>
      </c>
      <c r="FG58" s="212">
        <f t="shared" si="248"/>
        <v>6</v>
      </c>
      <c r="FH58" s="212" t="str">
        <f t="shared" si="249"/>
        <v>-</v>
      </c>
      <c r="FI58" s="501">
        <f>MAX(FG58:FH58)</f>
        <v>6</v>
      </c>
      <c r="FJ58" s="212">
        <f t="shared" si="306"/>
        <v>6</v>
      </c>
      <c r="FK58" s="455">
        <v>6.5</v>
      </c>
      <c r="FL58" s="274">
        <v>4</v>
      </c>
      <c r="FM58" s="274"/>
      <c r="FN58" s="273">
        <f t="shared" si="285"/>
        <v>4</v>
      </c>
      <c r="FO58" s="212">
        <f t="shared" si="250"/>
        <v>5.3</v>
      </c>
      <c r="FP58" s="212" t="str">
        <f t="shared" si="251"/>
        <v>-</v>
      </c>
      <c r="FQ58" s="501">
        <f>MAX(FO58:FP58)</f>
        <v>5.3</v>
      </c>
      <c r="FR58" s="212">
        <f>IF(FO58&gt;=5,FO58,IF(FP58&gt;=5,FO58&amp;"/"&amp;FP58,FO58&amp;"/"&amp;FP58))</f>
        <v>5.3</v>
      </c>
      <c r="FS58" s="472">
        <v>5.33</v>
      </c>
      <c r="FT58" s="274">
        <v>1</v>
      </c>
      <c r="FU58" s="274">
        <v>0</v>
      </c>
      <c r="FV58" s="273" t="str">
        <f t="shared" si="307"/>
        <v>1/0</v>
      </c>
      <c r="FW58" s="212">
        <f t="shared" si="252"/>
        <v>3.2</v>
      </c>
      <c r="FX58" s="212">
        <f t="shared" si="253"/>
        <v>2.7</v>
      </c>
      <c r="FY58" s="501">
        <v>5.5</v>
      </c>
      <c r="FZ58" s="501" t="s">
        <v>439</v>
      </c>
      <c r="GA58" s="474">
        <v>4.5</v>
      </c>
      <c r="GB58" s="465"/>
      <c r="GC58" s="465"/>
      <c r="GD58" s="465" t="s">
        <v>382</v>
      </c>
      <c r="GE58" s="466">
        <f t="shared" si="254"/>
        <v>2.3</v>
      </c>
      <c r="GF58" s="466" t="str">
        <f t="shared" si="255"/>
        <v>-</v>
      </c>
      <c r="GG58" s="503">
        <v>5.3</v>
      </c>
      <c r="GH58" s="501" t="s">
        <v>494</v>
      </c>
      <c r="GI58" s="484">
        <v>0</v>
      </c>
      <c r="GJ58" s="456">
        <v>8</v>
      </c>
      <c r="GK58" s="457">
        <v>5.8</v>
      </c>
      <c r="GL58" s="446">
        <f t="shared" si="309"/>
        <v>5</v>
      </c>
      <c r="GM58" s="502" t="str">
        <f t="shared" si="170"/>
        <v>TB</v>
      </c>
      <c r="GN58" s="455">
        <v>6.5</v>
      </c>
      <c r="GO58" s="274">
        <v>6</v>
      </c>
      <c r="GP58" s="274"/>
      <c r="GQ58" s="273">
        <f t="shared" si="310"/>
        <v>6</v>
      </c>
      <c r="GR58" s="212">
        <f t="shared" si="258"/>
        <v>6.3</v>
      </c>
      <c r="GS58" s="212" t="str">
        <f t="shared" si="259"/>
        <v>-</v>
      </c>
      <c r="GT58" s="501">
        <f>MAX(GR58:GS58)</f>
        <v>6.3</v>
      </c>
      <c r="GU58" s="212">
        <f t="shared" si="260"/>
        <v>6.3</v>
      </c>
      <c r="GV58" s="455">
        <v>6.5</v>
      </c>
      <c r="GW58" s="274">
        <v>5</v>
      </c>
      <c r="GX58" s="274"/>
      <c r="GY58" s="273">
        <f t="shared" si="311"/>
        <v>5</v>
      </c>
      <c r="GZ58" s="212">
        <f t="shared" si="261"/>
        <v>5.8</v>
      </c>
      <c r="HA58" s="212" t="str">
        <f t="shared" si="262"/>
        <v>-</v>
      </c>
      <c r="HB58" s="501">
        <f>MAX(GZ58:HA58)</f>
        <v>5.8</v>
      </c>
      <c r="HC58" s="212">
        <f>IF(GZ58&gt;=5,GZ58,IF(HA58&gt;=5,GZ58&amp;"/"&amp;HA58,GZ58&amp;"/"&amp;HA58))</f>
        <v>5.8</v>
      </c>
      <c r="HD58" s="455">
        <v>7</v>
      </c>
      <c r="HE58" s="274">
        <v>5</v>
      </c>
      <c r="HF58" s="274"/>
      <c r="HG58" s="273">
        <f t="shared" si="312"/>
        <v>5</v>
      </c>
      <c r="HH58" s="212">
        <f t="shared" si="264"/>
        <v>6</v>
      </c>
      <c r="HI58" s="212" t="str">
        <f t="shared" si="265"/>
        <v>-</v>
      </c>
      <c r="HJ58" s="501">
        <f>MAX(HH58:HI58)</f>
        <v>6</v>
      </c>
      <c r="HK58" s="212">
        <f t="shared" si="266"/>
        <v>6</v>
      </c>
      <c r="HL58" s="455">
        <v>7</v>
      </c>
      <c r="HM58" s="274">
        <v>4</v>
      </c>
      <c r="HN58" s="274"/>
      <c r="HO58" s="273">
        <f t="shared" si="313"/>
        <v>4</v>
      </c>
      <c r="HP58" s="212">
        <f t="shared" si="268"/>
        <v>5.5</v>
      </c>
      <c r="HQ58" s="212" t="str">
        <f t="shared" si="269"/>
        <v>-</v>
      </c>
      <c r="HR58" s="501">
        <f>MAX(HP58:HQ58)</f>
        <v>5.5</v>
      </c>
      <c r="HS58" s="212">
        <f t="shared" si="270"/>
        <v>5.5</v>
      </c>
      <c r="HT58" s="455">
        <v>6</v>
      </c>
      <c r="HU58" s="274">
        <v>3</v>
      </c>
      <c r="HV58" s="274">
        <v>3</v>
      </c>
      <c r="HW58" s="273" t="str">
        <f t="shared" si="314"/>
        <v>3/3</v>
      </c>
      <c r="HX58" s="212">
        <f t="shared" si="272"/>
        <v>4.5</v>
      </c>
      <c r="HY58" s="212">
        <f t="shared" si="273"/>
        <v>4.5</v>
      </c>
      <c r="HZ58" s="501">
        <f>MAX(HX58:HY58)</f>
        <v>4.5</v>
      </c>
      <c r="IA58" s="466" t="str">
        <f t="shared" si="274"/>
        <v>4.5/4.5</v>
      </c>
      <c r="IB58" s="495">
        <v>8</v>
      </c>
      <c r="IC58" s="456">
        <v>8</v>
      </c>
      <c r="ID58" s="456">
        <v>7</v>
      </c>
      <c r="IE58" s="511">
        <v>7.4</v>
      </c>
      <c r="IF58" s="444">
        <f t="shared" si="275"/>
        <v>6.4</v>
      </c>
      <c r="IG58" s="445" t="str">
        <f t="shared" si="171"/>
        <v>TBK</v>
      </c>
      <c r="IH58" s="446">
        <f t="shared" si="276"/>
        <v>5.6</v>
      </c>
      <c r="II58" s="442" t="str">
        <f t="shared" si="172"/>
        <v>TB</v>
      </c>
      <c r="IJ58" s="446">
        <f t="shared" si="173"/>
        <v>5.7</v>
      </c>
      <c r="IK58" s="506" t="str">
        <f t="shared" si="174"/>
        <v>TB</v>
      </c>
      <c r="IL58" s="456"/>
      <c r="IM58" s="456"/>
      <c r="IN58" s="456"/>
      <c r="IO58" s="457">
        <f>ROUND(SUM(IL58:IN58)/3,1)</f>
        <v>0</v>
      </c>
      <c r="IP58" s="446">
        <f t="shared" si="277"/>
        <v>2.9</v>
      </c>
      <c r="IQ58" s="442" t="str">
        <f t="shared" si="175"/>
        <v>Kém</v>
      </c>
      <c r="IR58" s="117"/>
    </row>
    <row r="59" spans="1:252" s="16" customFormat="1" ht="21.75" customHeight="1" hidden="1">
      <c r="A59" s="509">
        <f t="shared" si="181"/>
        <v>27</v>
      </c>
      <c r="B59" s="534" t="s">
        <v>234</v>
      </c>
      <c r="C59" s="535" t="s">
        <v>235</v>
      </c>
      <c r="D59" s="536" t="s">
        <v>91</v>
      </c>
      <c r="E59" s="537">
        <v>1.6</v>
      </c>
      <c r="F59" s="509">
        <v>1</v>
      </c>
      <c r="G59" s="509">
        <v>0</v>
      </c>
      <c r="H59" s="538" t="str">
        <f t="shared" si="185"/>
        <v>1/0</v>
      </c>
      <c r="I59" s="537">
        <f t="shared" si="186"/>
        <v>1.3</v>
      </c>
      <c r="J59" s="537">
        <f t="shared" si="187"/>
        <v>0.8</v>
      </c>
      <c r="K59" s="539">
        <v>6</v>
      </c>
      <c r="L59" s="339" t="s">
        <v>333</v>
      </c>
      <c r="M59" s="336">
        <v>6.5</v>
      </c>
      <c r="N59" s="337">
        <v>2</v>
      </c>
      <c r="O59" s="337">
        <v>1</v>
      </c>
      <c r="P59" s="338" t="str">
        <f t="shared" si="188"/>
        <v>2/1</v>
      </c>
      <c r="Q59" s="336">
        <f t="shared" si="189"/>
        <v>4.3</v>
      </c>
      <c r="R59" s="336">
        <f t="shared" si="190"/>
        <v>3.8</v>
      </c>
      <c r="S59" s="339">
        <v>7.5</v>
      </c>
      <c r="T59" s="339" t="s">
        <v>300</v>
      </c>
      <c r="U59" s="336">
        <v>2.7</v>
      </c>
      <c r="V59" s="337">
        <v>0</v>
      </c>
      <c r="W59" s="337">
        <v>0</v>
      </c>
      <c r="X59" s="338" t="str">
        <f t="shared" si="191"/>
        <v>0/0</v>
      </c>
      <c r="Y59" s="336">
        <f t="shared" si="192"/>
        <v>1.4</v>
      </c>
      <c r="Z59" s="336">
        <f t="shared" si="193"/>
        <v>1.4</v>
      </c>
      <c r="AA59" s="339">
        <v>6</v>
      </c>
      <c r="AB59" s="339" t="s">
        <v>313</v>
      </c>
      <c r="AC59" s="620" t="s">
        <v>335</v>
      </c>
      <c r="AD59" s="621"/>
      <c r="AE59" s="621"/>
      <c r="AF59" s="621"/>
      <c r="AG59" s="621"/>
      <c r="AH59" s="621"/>
      <c r="AI59" s="621"/>
      <c r="AJ59" s="621"/>
      <c r="AK59" s="336">
        <v>4</v>
      </c>
      <c r="AL59" s="337">
        <v>1</v>
      </c>
      <c r="AM59" s="337">
        <v>8</v>
      </c>
      <c r="AN59" s="338" t="str">
        <f t="shared" si="194"/>
        <v>1/8</v>
      </c>
      <c r="AO59" s="336">
        <f t="shared" si="195"/>
        <v>2.5</v>
      </c>
      <c r="AP59" s="336">
        <f t="shared" si="196"/>
        <v>6</v>
      </c>
      <c r="AQ59" s="339">
        <f>MAX(AO59:AP59)</f>
        <v>6</v>
      </c>
      <c r="AR59" s="336" t="str">
        <f>IF(AO59&gt;=5,AO59,IF(AP59&gt;=5,AO59&amp;"/"&amp;AP59,AO59&amp;"/"&amp;AP59))</f>
        <v>2.5/6</v>
      </c>
      <c r="AS59" s="336">
        <v>4</v>
      </c>
      <c r="AT59" s="337">
        <v>4</v>
      </c>
      <c r="AU59" s="337">
        <v>3</v>
      </c>
      <c r="AV59" s="338" t="str">
        <f t="shared" si="199"/>
        <v>4/3</v>
      </c>
      <c r="AW59" s="336">
        <f t="shared" si="200"/>
        <v>4</v>
      </c>
      <c r="AX59" s="336">
        <f t="shared" si="201"/>
        <v>3.5</v>
      </c>
      <c r="AY59" s="339">
        <v>5.7</v>
      </c>
      <c r="AZ59" s="339" t="s">
        <v>275</v>
      </c>
      <c r="BA59" s="540">
        <v>0</v>
      </c>
      <c r="BB59" s="541">
        <f>ROUND((K59*$L$3+S59*$T$3+AA59*$AB$3+AI59*$AJ$3+AQ59*$AR$3+AY59*$AZ$3+BA59*$BA$3)/15,1)</f>
        <v>5.7</v>
      </c>
      <c r="BC59" s="542" t="str">
        <f t="shared" si="169"/>
        <v>TB</v>
      </c>
      <c r="BD59" s="336">
        <v>6.7</v>
      </c>
      <c r="BE59" s="543"/>
      <c r="BF59" s="543"/>
      <c r="BG59" s="543" t="s">
        <v>268</v>
      </c>
      <c r="BH59" s="544">
        <f t="shared" si="202"/>
        <v>3.4</v>
      </c>
      <c r="BI59" s="544" t="str">
        <f t="shared" si="203"/>
        <v>-</v>
      </c>
      <c r="BJ59" s="545">
        <v>5.8</v>
      </c>
      <c r="BK59" s="339" t="s">
        <v>420</v>
      </c>
      <c r="BL59" s="336">
        <v>6</v>
      </c>
      <c r="BM59" s="340">
        <v>6</v>
      </c>
      <c r="BN59" s="340"/>
      <c r="BO59" s="338">
        <f t="shared" si="204"/>
        <v>6</v>
      </c>
      <c r="BP59" s="336">
        <f t="shared" si="205"/>
        <v>6</v>
      </c>
      <c r="BQ59" s="336" t="str">
        <f t="shared" si="206"/>
        <v>-</v>
      </c>
      <c r="BR59" s="339">
        <f t="shared" si="317"/>
        <v>6</v>
      </c>
      <c r="BS59" s="336">
        <f t="shared" si="318"/>
        <v>6</v>
      </c>
      <c r="BT59" s="336"/>
      <c r="BU59" s="336"/>
      <c r="BV59" s="339"/>
      <c r="BW59" s="336"/>
      <c r="BX59" s="336">
        <v>6</v>
      </c>
      <c r="BY59" s="337">
        <v>5</v>
      </c>
      <c r="BZ59" s="337"/>
      <c r="CA59" s="338">
        <f t="shared" si="207"/>
        <v>5</v>
      </c>
      <c r="CB59" s="336">
        <f t="shared" si="208"/>
        <v>5.5</v>
      </c>
      <c r="CC59" s="336" t="str">
        <f t="shared" si="209"/>
        <v>-</v>
      </c>
      <c r="CD59" s="339">
        <f>MAX(CB59:CC59)</f>
        <v>5.5</v>
      </c>
      <c r="CE59" s="336">
        <f>IF(CB59&gt;=5,CB59,IF(CC59&gt;=5,CB59&amp;"/"&amp;CC59,CB59&amp;"/"&amp;CC59))</f>
        <v>5.5</v>
      </c>
      <c r="CF59" s="336">
        <v>7</v>
      </c>
      <c r="CG59" s="337">
        <v>5</v>
      </c>
      <c r="CH59" s="337"/>
      <c r="CI59" s="338">
        <f t="shared" si="210"/>
        <v>5</v>
      </c>
      <c r="CJ59" s="336">
        <f t="shared" si="211"/>
        <v>6</v>
      </c>
      <c r="CK59" s="336" t="str">
        <f t="shared" si="212"/>
        <v>-</v>
      </c>
      <c r="CL59" s="339">
        <f t="shared" si="213"/>
        <v>6</v>
      </c>
      <c r="CM59" s="336">
        <f t="shared" si="214"/>
        <v>6</v>
      </c>
      <c r="CN59" s="336">
        <v>5.2</v>
      </c>
      <c r="CO59" s="337">
        <v>3</v>
      </c>
      <c r="CP59" s="337">
        <v>7</v>
      </c>
      <c r="CQ59" s="338" t="str">
        <f t="shared" si="215"/>
        <v>3/7</v>
      </c>
      <c r="CR59" s="336">
        <f t="shared" si="216"/>
        <v>4.1</v>
      </c>
      <c r="CS59" s="336">
        <f t="shared" si="217"/>
        <v>6.1</v>
      </c>
      <c r="CT59" s="339">
        <f t="shared" si="315"/>
        <v>6.1</v>
      </c>
      <c r="CU59" s="336" t="str">
        <f t="shared" si="316"/>
        <v>4.1/6.1</v>
      </c>
      <c r="CV59" s="336">
        <v>5.5</v>
      </c>
      <c r="CW59" s="337">
        <v>2</v>
      </c>
      <c r="CX59" s="337">
        <v>6</v>
      </c>
      <c r="CY59" s="338" t="str">
        <f t="shared" si="220"/>
        <v>2/6</v>
      </c>
      <c r="CZ59" s="336">
        <f t="shared" si="221"/>
        <v>3.8</v>
      </c>
      <c r="DA59" s="336">
        <f t="shared" si="222"/>
        <v>5.8</v>
      </c>
      <c r="DB59" s="339">
        <f t="shared" si="223"/>
        <v>5.8</v>
      </c>
      <c r="DC59" s="336" t="str">
        <f t="shared" si="224"/>
        <v>3.8/5.8</v>
      </c>
      <c r="DD59" s="336">
        <v>2</v>
      </c>
      <c r="DE59" s="337">
        <v>0</v>
      </c>
      <c r="DF59" s="337">
        <v>8</v>
      </c>
      <c r="DG59" s="338" t="str">
        <f t="shared" si="303"/>
        <v>0/8</v>
      </c>
      <c r="DH59" s="336">
        <f t="shared" si="304"/>
        <v>1</v>
      </c>
      <c r="DI59" s="336">
        <f t="shared" si="305"/>
        <v>5</v>
      </c>
      <c r="DJ59" s="339">
        <f>MAX(DH59:DI59)</f>
        <v>5</v>
      </c>
      <c r="DK59" s="336" t="str">
        <f>IF(DH59&gt;=5,DH59,IF(DI59&gt;=5,DH59&amp;"/"&amp;DI59,DH59&amp;"/"&amp;DI59))</f>
        <v>1/5</v>
      </c>
      <c r="DL59" s="336">
        <v>7.6</v>
      </c>
      <c r="DM59" s="337">
        <v>7</v>
      </c>
      <c r="DN59" s="337"/>
      <c r="DO59" s="338">
        <f>IF(ISBLANK(DN59),DM59,DM59&amp;"/"&amp;DN59)</f>
        <v>7</v>
      </c>
      <c r="DP59" s="336">
        <f t="shared" si="229"/>
        <v>7.3</v>
      </c>
      <c r="DQ59" s="336" t="str">
        <f t="shared" si="230"/>
        <v>-</v>
      </c>
      <c r="DR59" s="339">
        <f>MAX(DP59:DQ59)</f>
        <v>7.3</v>
      </c>
      <c r="DS59" s="336">
        <f>IF(DP59&gt;=5,DP59,IF(DQ59&gt;=5,DP59&amp;"/"&amp;DQ59,DP59&amp;"/"&amp;DQ59))</f>
        <v>7.3</v>
      </c>
      <c r="DT59" s="546">
        <v>4</v>
      </c>
      <c r="DU59" s="546">
        <v>7</v>
      </c>
      <c r="DV59" s="547">
        <f>MAX(DT59,DU59)</f>
        <v>7</v>
      </c>
      <c r="DW59" s="548" t="str">
        <f>IF(DT59&gt;=5,DT59,IF(DU59&gt;=5,DT59&amp;"/"&amp;DU59,DT59&amp;"/"&amp;DU59))</f>
        <v>4/7</v>
      </c>
      <c r="DX59" s="340">
        <v>5</v>
      </c>
      <c r="DY59" s="546"/>
      <c r="DZ59" s="547">
        <f t="shared" si="235"/>
        <v>5</v>
      </c>
      <c r="EA59" s="548">
        <f t="shared" si="236"/>
        <v>5</v>
      </c>
      <c r="EB59" s="340">
        <v>6</v>
      </c>
      <c r="EC59" s="340"/>
      <c r="ED59" s="547">
        <f>MAX(EB59,EC59)</f>
        <v>6</v>
      </c>
      <c r="EE59" s="548">
        <f>IF(EB59&gt;=5,EB59,IF(EC59&gt;=5,EB59&amp;"/"&amp;EC59,EB59&amp;"/"&amp;EC59))</f>
        <v>6</v>
      </c>
      <c r="EF59" s="547">
        <f t="shared" si="239"/>
        <v>5</v>
      </c>
      <c r="EG59" s="339">
        <f>ROUND(SUM(DV59,DZ59,ED59)/3,1)</f>
        <v>6</v>
      </c>
      <c r="EH59" s="337">
        <v>6</v>
      </c>
      <c r="EI59" s="341">
        <f t="shared" si="182"/>
        <v>5.9</v>
      </c>
      <c r="EJ59" s="397" t="str">
        <f t="shared" si="183"/>
        <v>TB</v>
      </c>
      <c r="EK59" s="341">
        <f>ROUND((BB59*15+EI59*$EI$3)/45,1)</f>
        <v>5.8</v>
      </c>
      <c r="EL59" s="398" t="str">
        <f t="shared" si="184"/>
        <v>TB</v>
      </c>
      <c r="EM59" s="389">
        <v>8.5</v>
      </c>
      <c r="EN59" s="337">
        <v>8</v>
      </c>
      <c r="EO59" s="337"/>
      <c r="EP59" s="338">
        <f t="shared" si="241"/>
        <v>8</v>
      </c>
      <c r="EQ59" s="336">
        <f t="shared" si="242"/>
        <v>8.3</v>
      </c>
      <c r="ER59" s="336" t="str">
        <f t="shared" si="243"/>
        <v>-</v>
      </c>
      <c r="ES59" s="549">
        <f>MAX(EQ59:ER59)</f>
        <v>8.3</v>
      </c>
      <c r="ET59" s="336">
        <f>IF(EQ59&gt;=5,EQ59,IF(ER59&gt;=5,EQ59&amp;"/"&amp;ER59,EQ59&amp;"/"&amp;ER59))</f>
        <v>8.3</v>
      </c>
      <c r="EU59" s="470">
        <v>6.67</v>
      </c>
      <c r="EV59" s="337">
        <v>3</v>
      </c>
      <c r="EW59" s="337">
        <v>0</v>
      </c>
      <c r="EX59" s="338" t="str">
        <f>IF(ISBLANK(EW59),EV59,EV59&amp;"/"&amp;EW59)</f>
        <v>3/0</v>
      </c>
      <c r="EY59" s="336">
        <f t="shared" si="245"/>
        <v>4.8</v>
      </c>
      <c r="EZ59" s="336">
        <f t="shared" si="246"/>
        <v>3.3</v>
      </c>
      <c r="FA59" s="339">
        <v>5.5</v>
      </c>
      <c r="FB59" s="339" t="s">
        <v>481</v>
      </c>
      <c r="FC59" s="389">
        <v>7</v>
      </c>
      <c r="FD59" s="337">
        <v>6</v>
      </c>
      <c r="FE59" s="337"/>
      <c r="FF59" s="338">
        <f t="shared" si="247"/>
        <v>6</v>
      </c>
      <c r="FG59" s="336">
        <f t="shared" si="248"/>
        <v>6.5</v>
      </c>
      <c r="FH59" s="336" t="str">
        <f t="shared" si="249"/>
        <v>-</v>
      </c>
      <c r="FI59" s="339">
        <f>MAX(FG59:FH59)</f>
        <v>6.5</v>
      </c>
      <c r="FJ59" s="336">
        <f t="shared" si="306"/>
        <v>6.5</v>
      </c>
      <c r="FK59" s="389">
        <v>6.5</v>
      </c>
      <c r="FL59" s="337">
        <v>4</v>
      </c>
      <c r="FM59" s="337"/>
      <c r="FN59" s="338">
        <f t="shared" si="285"/>
        <v>4</v>
      </c>
      <c r="FO59" s="336">
        <f t="shared" si="250"/>
        <v>5.3</v>
      </c>
      <c r="FP59" s="336" t="str">
        <f t="shared" si="251"/>
        <v>-</v>
      </c>
      <c r="FQ59" s="339">
        <f>MAX(FO59:FP59)</f>
        <v>5.3</v>
      </c>
      <c r="FR59" s="336">
        <f>IF(FO59&gt;=5,FO59,IF(FP59&gt;=5,FO59&amp;"/"&amp;FP59,FO59&amp;"/"&amp;FP59))</f>
        <v>5.3</v>
      </c>
      <c r="FS59" s="470">
        <v>5</v>
      </c>
      <c r="FT59" s="337">
        <v>0</v>
      </c>
      <c r="FU59" s="337">
        <v>3</v>
      </c>
      <c r="FV59" s="338" t="str">
        <f t="shared" si="307"/>
        <v>0/3</v>
      </c>
      <c r="FW59" s="336">
        <f t="shared" si="252"/>
        <v>2.5</v>
      </c>
      <c r="FX59" s="336">
        <f t="shared" si="253"/>
        <v>4</v>
      </c>
      <c r="FY59" s="339">
        <v>5.3</v>
      </c>
      <c r="FZ59" s="339" t="s">
        <v>438</v>
      </c>
      <c r="GA59" s="550">
        <v>6</v>
      </c>
      <c r="GB59" s="542"/>
      <c r="GC59" s="542"/>
      <c r="GD59" s="542" t="s">
        <v>382</v>
      </c>
      <c r="GE59" s="541">
        <f t="shared" si="254"/>
        <v>3</v>
      </c>
      <c r="GF59" s="541" t="str">
        <f t="shared" si="255"/>
        <v>-</v>
      </c>
      <c r="GG59" s="551">
        <v>5</v>
      </c>
      <c r="GH59" s="339" t="s">
        <v>495</v>
      </c>
      <c r="GI59" s="460">
        <v>5</v>
      </c>
      <c r="GJ59" s="460">
        <v>5</v>
      </c>
      <c r="GK59" s="461">
        <v>7</v>
      </c>
      <c r="GL59" s="341">
        <f t="shared" si="309"/>
        <v>6</v>
      </c>
      <c r="GM59" s="342" t="str">
        <f t="shared" si="170"/>
        <v>TBK</v>
      </c>
      <c r="GN59" s="389">
        <v>6.5</v>
      </c>
      <c r="GO59" s="337">
        <v>2</v>
      </c>
      <c r="GP59" s="337">
        <v>4</v>
      </c>
      <c r="GQ59" s="338" t="str">
        <f t="shared" si="310"/>
        <v>2/4</v>
      </c>
      <c r="GR59" s="336">
        <f t="shared" si="258"/>
        <v>4.3</v>
      </c>
      <c r="GS59" s="336">
        <f t="shared" si="259"/>
        <v>5.3</v>
      </c>
      <c r="GT59" s="339">
        <f>MAX(GR59:GS59)</f>
        <v>5.3</v>
      </c>
      <c r="GU59" s="336" t="str">
        <f t="shared" si="260"/>
        <v>4.3/5.3</v>
      </c>
      <c r="GV59" s="389">
        <v>2.5</v>
      </c>
      <c r="GW59" s="337">
        <v>4</v>
      </c>
      <c r="GX59" s="337">
        <v>6</v>
      </c>
      <c r="GY59" s="338" t="str">
        <f t="shared" si="311"/>
        <v>4/6</v>
      </c>
      <c r="GZ59" s="336">
        <f t="shared" si="261"/>
        <v>3.3</v>
      </c>
      <c r="HA59" s="336">
        <f t="shared" si="262"/>
        <v>4.3</v>
      </c>
      <c r="HB59" s="339">
        <v>5.5</v>
      </c>
      <c r="HC59" s="339" t="s">
        <v>464</v>
      </c>
      <c r="HD59" s="389">
        <v>5.5</v>
      </c>
      <c r="HE59" s="337">
        <v>4</v>
      </c>
      <c r="HF59" s="337">
        <v>4</v>
      </c>
      <c r="HG59" s="338" t="str">
        <f t="shared" si="312"/>
        <v>4/4</v>
      </c>
      <c r="HH59" s="336">
        <f t="shared" si="264"/>
        <v>4.8</v>
      </c>
      <c r="HI59" s="336">
        <f t="shared" si="265"/>
        <v>4.8</v>
      </c>
      <c r="HJ59" s="339">
        <f>MAX(HH59:HI59)</f>
        <v>4.8</v>
      </c>
      <c r="HK59" s="541" t="str">
        <f t="shared" si="266"/>
        <v>4.8/4.8</v>
      </c>
      <c r="HL59" s="389">
        <v>6.5</v>
      </c>
      <c r="HM59" s="337">
        <v>6</v>
      </c>
      <c r="HN59" s="337"/>
      <c r="HO59" s="338">
        <f t="shared" si="313"/>
        <v>6</v>
      </c>
      <c r="HP59" s="336">
        <f t="shared" si="268"/>
        <v>6.3</v>
      </c>
      <c r="HQ59" s="336" t="str">
        <f t="shared" si="269"/>
        <v>-</v>
      </c>
      <c r="HR59" s="339">
        <f>MAX(HP59:HQ59)</f>
        <v>6.3</v>
      </c>
      <c r="HS59" s="336">
        <f t="shared" si="270"/>
        <v>6.3</v>
      </c>
      <c r="HT59" s="389">
        <v>5.5</v>
      </c>
      <c r="HU59" s="337">
        <v>2</v>
      </c>
      <c r="HV59" s="337">
        <v>4</v>
      </c>
      <c r="HW59" s="338" t="str">
        <f t="shared" si="314"/>
        <v>2/4</v>
      </c>
      <c r="HX59" s="336">
        <f t="shared" si="272"/>
        <v>3.8</v>
      </c>
      <c r="HY59" s="336">
        <f t="shared" si="273"/>
        <v>4.8</v>
      </c>
      <c r="HZ59" s="339">
        <f>MAX(HX59:HY59)</f>
        <v>4.8</v>
      </c>
      <c r="IA59" s="541" t="str">
        <f t="shared" si="274"/>
        <v>3.8/4.8</v>
      </c>
      <c r="IB59" s="496">
        <v>7</v>
      </c>
      <c r="IC59" s="460">
        <v>7</v>
      </c>
      <c r="ID59" s="460">
        <v>6</v>
      </c>
      <c r="IE59" s="512">
        <v>6.9</v>
      </c>
      <c r="IF59" s="462">
        <f t="shared" si="275"/>
        <v>6</v>
      </c>
      <c r="IG59" s="463" t="str">
        <f t="shared" si="171"/>
        <v>TBK</v>
      </c>
      <c r="IH59" s="341">
        <f t="shared" si="276"/>
        <v>6</v>
      </c>
      <c r="II59" s="464" t="str">
        <f t="shared" si="172"/>
        <v>TBK</v>
      </c>
      <c r="IJ59" s="341">
        <f t="shared" si="173"/>
        <v>5.9</v>
      </c>
      <c r="IK59" s="508" t="str">
        <f t="shared" si="174"/>
        <v>TB</v>
      </c>
      <c r="IL59" s="439"/>
      <c r="IM59" s="439"/>
      <c r="IN59" s="439"/>
      <c r="IO59" s="440">
        <f>ROUND(SUM(IL59:IN59)/3,1)</f>
        <v>0</v>
      </c>
      <c r="IP59" s="267">
        <f t="shared" si="277"/>
        <v>3</v>
      </c>
      <c r="IQ59" s="450" t="str">
        <f t="shared" si="175"/>
        <v>Kém</v>
      </c>
      <c r="IR59" s="13"/>
    </row>
    <row r="60" spans="1:252" s="65" customFormat="1" ht="25.5" customHeight="1" hidden="1">
      <c r="A60" s="523"/>
      <c r="B60" s="231"/>
      <c r="C60" s="317" t="s">
        <v>27</v>
      </c>
      <c r="D60" s="317" t="s">
        <v>28</v>
      </c>
      <c r="E60" s="318" t="s">
        <v>29</v>
      </c>
      <c r="F60" s="317"/>
      <c r="G60" s="317"/>
      <c r="H60" s="318" t="s">
        <v>30</v>
      </c>
      <c r="I60" s="319"/>
      <c r="J60" s="319"/>
      <c r="K60" s="320"/>
      <c r="L60" s="318" t="s">
        <v>338</v>
      </c>
      <c r="M60" s="318" t="s">
        <v>31</v>
      </c>
      <c r="N60" s="321"/>
      <c r="O60" s="321"/>
      <c r="P60" s="318" t="s">
        <v>32</v>
      </c>
      <c r="Q60" s="319"/>
      <c r="R60" s="319"/>
      <c r="S60" s="322"/>
      <c r="T60" s="323" t="s">
        <v>30</v>
      </c>
      <c r="U60" s="324"/>
      <c r="V60" s="325"/>
      <c r="W60" s="325"/>
      <c r="X60" s="326"/>
      <c r="Y60" s="327"/>
      <c r="Z60" s="327"/>
      <c r="AA60" s="328"/>
      <c r="AB60" s="329" t="s">
        <v>1</v>
      </c>
      <c r="AC60" s="324"/>
      <c r="AD60" s="325"/>
      <c r="AE60" s="325"/>
      <c r="AF60" s="326"/>
      <c r="AG60" s="327"/>
      <c r="AH60" s="327"/>
      <c r="AI60" s="328"/>
      <c r="AJ60" s="330" t="s">
        <v>339</v>
      </c>
      <c r="AK60" s="324"/>
      <c r="AL60" s="325"/>
      <c r="AM60" s="325"/>
      <c r="AN60" s="326"/>
      <c r="AO60" s="331"/>
      <c r="AP60" s="319"/>
      <c r="AQ60" s="322"/>
      <c r="AR60" s="329" t="s">
        <v>340</v>
      </c>
      <c r="AS60" s="37"/>
      <c r="AT60" s="35"/>
      <c r="AU60" s="35"/>
      <c r="AV60" s="36"/>
      <c r="AW60" s="34"/>
      <c r="AX60" s="34"/>
      <c r="AY60" s="67"/>
      <c r="AZ60" s="232"/>
      <c r="BA60" s="39"/>
      <c r="BB60" s="38"/>
      <c r="BC60" s="38"/>
      <c r="BD60" s="611"/>
      <c r="BE60" s="611"/>
      <c r="BF60" s="611"/>
      <c r="BG60" s="611"/>
      <c r="BH60" s="611"/>
      <c r="BI60" s="611"/>
      <c r="BJ60" s="611"/>
      <c r="BK60" s="611"/>
      <c r="BL60" s="611"/>
      <c r="BM60" s="611"/>
      <c r="BN60" s="611"/>
      <c r="BO60" s="611"/>
      <c r="BP60" s="611"/>
      <c r="BQ60" s="611"/>
      <c r="BR60" s="611"/>
      <c r="BS60" s="611"/>
      <c r="BT60" s="611"/>
      <c r="BU60" s="611"/>
      <c r="BV60" s="611"/>
      <c r="BW60" s="611"/>
      <c r="BX60" s="611"/>
      <c r="BY60" s="611"/>
      <c r="BZ60" s="611"/>
      <c r="CA60" s="611"/>
      <c r="CB60" s="158"/>
      <c r="CC60" s="158"/>
      <c r="CD60" s="159"/>
      <c r="CE60" s="160"/>
      <c r="CF60" s="155"/>
      <c r="CG60" s="156"/>
      <c r="CH60" s="156"/>
      <c r="CI60" s="157"/>
      <c r="CJ60" s="158"/>
      <c r="CK60" s="158"/>
      <c r="CL60" s="159"/>
      <c r="CM60" s="160"/>
      <c r="CN60" s="611"/>
      <c r="CO60" s="611"/>
      <c r="CP60" s="611"/>
      <c r="CQ60" s="611"/>
      <c r="CR60" s="611"/>
      <c r="CS60" s="611"/>
      <c r="CT60" s="611"/>
      <c r="CU60" s="611"/>
      <c r="CV60" s="611"/>
      <c r="CW60" s="611"/>
      <c r="CX60" s="611"/>
      <c r="CY60" s="611"/>
      <c r="CZ60" s="611"/>
      <c r="DA60" s="611"/>
      <c r="DB60" s="611"/>
      <c r="DC60" s="611"/>
      <c r="DD60" s="611"/>
      <c r="DE60" s="611"/>
      <c r="DF60" s="611"/>
      <c r="DG60" s="611"/>
      <c r="DH60" s="611"/>
      <c r="DI60" s="611"/>
      <c r="DJ60" s="611"/>
      <c r="DK60" s="611"/>
      <c r="DL60" s="155"/>
      <c r="DM60" s="156"/>
      <c r="DN60" s="156"/>
      <c r="DO60" s="157"/>
      <c r="DP60" s="158"/>
      <c r="DQ60" s="158"/>
      <c r="DR60" s="159"/>
      <c r="DS60" s="160"/>
      <c r="DT60" s="608"/>
      <c r="DU60" s="608"/>
      <c r="DV60" s="608"/>
      <c r="DW60" s="608"/>
      <c r="DX60" s="608"/>
      <c r="DY60" s="608"/>
      <c r="DZ60" s="608"/>
      <c r="EA60" s="608"/>
      <c r="EB60" s="608"/>
      <c r="EC60" s="38"/>
      <c r="ED60" s="63"/>
      <c r="EE60" s="64"/>
      <c r="EF60" s="61"/>
      <c r="EG60" s="59"/>
      <c r="EH60" s="38"/>
      <c r="EI60" s="38"/>
      <c r="EJ60" s="62"/>
      <c r="EK60" s="60"/>
      <c r="EL60" s="63"/>
      <c r="EM60" s="64"/>
      <c r="EN60" s="61"/>
      <c r="EO60" s="59"/>
      <c r="EP60" s="38"/>
      <c r="EQ60" s="38"/>
      <c r="ER60" s="62"/>
      <c r="ES60" s="60"/>
      <c r="ET60" s="63"/>
      <c r="EU60" s="64"/>
      <c r="EV60" s="61"/>
      <c r="EW60" s="59"/>
      <c r="EX60" s="38"/>
      <c r="EY60" s="38"/>
      <c r="EZ60" s="62"/>
      <c r="FA60" s="60"/>
      <c r="FB60" s="63"/>
      <c r="FC60" s="64"/>
      <c r="FD60" s="61"/>
      <c r="FE60" s="59"/>
      <c r="FF60" s="38"/>
      <c r="FG60" s="38"/>
      <c r="FH60" s="62"/>
      <c r="FI60" s="60"/>
      <c r="FJ60" s="63"/>
      <c r="FK60" s="64"/>
      <c r="FL60" s="61"/>
      <c r="FM60" s="59"/>
      <c r="FN60" s="38"/>
      <c r="FO60" s="38"/>
      <c r="FP60" s="62"/>
      <c r="FQ60" s="60"/>
      <c r="FR60" s="63"/>
      <c r="FS60" s="64"/>
      <c r="FT60" s="61"/>
      <c r="FU60" s="59"/>
      <c r="FV60" s="38"/>
      <c r="FW60" s="38"/>
      <c r="FX60" s="62"/>
      <c r="FY60" s="60"/>
      <c r="FZ60" s="80"/>
      <c r="GA60" s="80"/>
      <c r="GB60" s="80"/>
      <c r="GC60" s="80"/>
      <c r="GD60" s="80"/>
      <c r="GE60" s="63"/>
      <c r="GF60" s="64"/>
      <c r="GG60" s="61"/>
      <c r="GH60" s="59"/>
      <c r="GI60" s="38"/>
      <c r="GJ60" s="38"/>
      <c r="GK60" s="62"/>
      <c r="GL60" s="60"/>
      <c r="GM60" s="63"/>
      <c r="GN60" s="64"/>
      <c r="GO60" s="61"/>
      <c r="GP60" s="59"/>
      <c r="GQ60" s="38"/>
      <c r="GR60" s="38"/>
      <c r="GS60" s="62"/>
      <c r="GT60" s="60"/>
      <c r="GU60" s="63"/>
      <c r="GV60" s="64"/>
      <c r="GW60" s="61"/>
      <c r="GX60" s="59"/>
      <c r="GY60" s="38"/>
      <c r="GZ60" s="38"/>
      <c r="HA60" s="62"/>
      <c r="HB60" s="60"/>
      <c r="HC60" s="63"/>
      <c r="HD60" s="64"/>
      <c r="HE60" s="61"/>
      <c r="HF60" s="59"/>
      <c r="HG60" s="38"/>
      <c r="HH60" s="38"/>
      <c r="HI60" s="62"/>
      <c r="HJ60" s="60"/>
      <c r="HK60" s="609" t="s">
        <v>500</v>
      </c>
      <c r="HL60" s="609"/>
      <c r="HM60" s="609"/>
      <c r="HN60" s="609"/>
      <c r="HO60" s="609"/>
      <c r="HP60" s="609"/>
      <c r="HQ60" s="609"/>
      <c r="HR60" s="609"/>
      <c r="HS60" s="609"/>
      <c r="HT60" s="609"/>
      <c r="HU60" s="609"/>
      <c r="HV60" s="609"/>
      <c r="HW60" s="609"/>
      <c r="HX60" s="609"/>
      <c r="HY60" s="609"/>
      <c r="HZ60" s="609"/>
      <c r="IA60" s="609"/>
      <c r="IB60" s="80"/>
      <c r="IC60" s="80"/>
      <c r="ID60" s="80"/>
      <c r="IE60" s="80"/>
      <c r="IF60" s="93"/>
      <c r="IG60" s="80"/>
      <c r="IH60" s="80"/>
      <c r="II60" s="80"/>
      <c r="IR60" s="13"/>
    </row>
    <row r="61" spans="1:252" s="287" customFormat="1" ht="19.5" customHeight="1" hidden="1">
      <c r="A61" s="524"/>
      <c r="B61" s="233"/>
      <c r="C61" s="249" t="s">
        <v>501</v>
      </c>
      <c r="D61" s="250">
        <f>COUNTIF($IG$5:$IG$61,"Giỏi")</f>
        <v>0</v>
      </c>
      <c r="E61" s="251">
        <f>COUNTIF($BC$5:$BC$64,"Khá")</f>
        <v>4</v>
      </c>
      <c r="F61" s="249"/>
      <c r="G61" s="249"/>
      <c r="H61" s="251">
        <f>COUNTIF($BC$5:$BC$64,"TBK")</f>
        <v>38</v>
      </c>
      <c r="I61" s="252"/>
      <c r="J61" s="252"/>
      <c r="K61" s="253"/>
      <c r="L61" s="250">
        <f>COUNTIF($IG$5:$IG$61,"KHÁ")</f>
        <v>6</v>
      </c>
      <c r="M61" s="251">
        <f>COUNTIF($BC$5:$BC$64,"Yếu")</f>
        <v>0</v>
      </c>
      <c r="N61" s="251"/>
      <c r="O61" s="251"/>
      <c r="P61" s="250">
        <f>COUNTIF($BC$5:$BC$64,"Kém")</f>
        <v>0</v>
      </c>
      <c r="Q61" s="254"/>
      <c r="R61" s="254"/>
      <c r="S61" s="254"/>
      <c r="T61" s="250">
        <f>COUNTIF($IG$5:$IG$61,"TBK")</f>
        <v>37</v>
      </c>
      <c r="U61" s="255"/>
      <c r="V61" s="255"/>
      <c r="W61" s="255"/>
      <c r="X61" s="255"/>
      <c r="Y61" s="255"/>
      <c r="Z61" s="255"/>
      <c r="AA61" s="255"/>
      <c r="AB61" s="250">
        <f>COUNTIF($IG$5:$IG$61,"TB")</f>
        <v>8</v>
      </c>
      <c r="AC61" s="255"/>
      <c r="AD61" s="255"/>
      <c r="AE61" s="255"/>
      <c r="AF61" s="255"/>
      <c r="AG61" s="255"/>
      <c r="AH61" s="255"/>
      <c r="AI61" s="255"/>
      <c r="AJ61" s="250">
        <f>COUNTIF($IG$5:$IG$61,"YẾU")</f>
        <v>1</v>
      </c>
      <c r="AK61" s="255"/>
      <c r="AL61" s="255"/>
      <c r="AM61" s="255"/>
      <c r="AN61" s="255"/>
      <c r="AO61" s="255"/>
      <c r="AP61" s="254"/>
      <c r="AQ61" s="254"/>
      <c r="AR61" s="250">
        <f>COUNTIF($IG$5:$IG$61,"KÉM")</f>
        <v>3</v>
      </c>
      <c r="AS61" s="234"/>
      <c r="AT61" s="235"/>
      <c r="AU61" s="235"/>
      <c r="AV61" s="236"/>
      <c r="AW61" s="237"/>
      <c r="AX61" s="237"/>
      <c r="AY61" s="238"/>
      <c r="AZ61" s="114">
        <f aca="true" t="shared" si="319" ref="AZ61:AZ66">AR61+AJ61+AB61+T61+L61+D61</f>
        <v>55</v>
      </c>
      <c r="BA61" s="240"/>
      <c r="BB61" s="237"/>
      <c r="BC61" s="237"/>
      <c r="BD61" s="606"/>
      <c r="BE61" s="606"/>
      <c r="BF61" s="606"/>
      <c r="BG61" s="606"/>
      <c r="BH61" s="606"/>
      <c r="BI61" s="606"/>
      <c r="BJ61" s="606"/>
      <c r="BK61" s="606"/>
      <c r="BL61" s="606"/>
      <c r="BM61" s="241"/>
      <c r="BN61" s="241"/>
      <c r="BO61" s="241"/>
      <c r="BP61" s="241"/>
      <c r="BQ61" s="241"/>
      <c r="BR61" s="241"/>
      <c r="BS61" s="242"/>
      <c r="BT61" s="243"/>
      <c r="BU61" s="243"/>
      <c r="BV61" s="244"/>
      <c r="BW61" s="245"/>
      <c r="BX61" s="246"/>
      <c r="BY61" s="247"/>
      <c r="BZ61" s="247"/>
      <c r="CA61" s="248"/>
      <c r="CB61" s="243"/>
      <c r="CC61" s="243"/>
      <c r="CD61" s="244"/>
      <c r="CE61" s="245"/>
      <c r="CF61" s="246"/>
      <c r="CG61" s="247"/>
      <c r="CH61" s="247"/>
      <c r="CI61" s="248"/>
      <c r="CJ61" s="243"/>
      <c r="CK61" s="243"/>
      <c r="CL61" s="244"/>
      <c r="CM61" s="245"/>
      <c r="CN61" s="606"/>
      <c r="CO61" s="606"/>
      <c r="CP61" s="606"/>
      <c r="CQ61" s="606"/>
      <c r="CR61" s="606"/>
      <c r="CS61" s="606"/>
      <c r="CT61" s="606"/>
      <c r="CU61" s="606"/>
      <c r="CV61" s="606"/>
      <c r="CW61" s="241"/>
      <c r="CX61" s="241"/>
      <c r="CY61" s="241"/>
      <c r="CZ61" s="241"/>
      <c r="DA61" s="241"/>
      <c r="DB61" s="241"/>
      <c r="DC61" s="242"/>
      <c r="DD61" s="243"/>
      <c r="DE61" s="243"/>
      <c r="DF61" s="244"/>
      <c r="DG61" s="245"/>
      <c r="DH61" s="246"/>
      <c r="DI61" s="247"/>
      <c r="DJ61" s="247"/>
      <c r="DK61" s="248"/>
      <c r="DL61" s="246"/>
      <c r="DM61" s="247"/>
      <c r="DN61" s="247"/>
      <c r="DO61" s="248"/>
      <c r="DP61" s="243"/>
      <c r="DQ61" s="243"/>
      <c r="DR61" s="244"/>
      <c r="DS61" s="245"/>
      <c r="DT61" s="610"/>
      <c r="DU61" s="610"/>
      <c r="DV61" s="610"/>
      <c r="DW61" s="610"/>
      <c r="DX61" s="610"/>
      <c r="DY61" s="610"/>
      <c r="DZ61" s="610"/>
      <c r="EA61" s="610"/>
      <c r="EB61" s="610"/>
      <c r="EC61" s="243"/>
      <c r="ED61" s="234"/>
      <c r="EE61" s="235"/>
      <c r="EF61" s="235"/>
      <c r="EG61" s="236"/>
      <c r="EH61" s="237"/>
      <c r="EI61" s="237"/>
      <c r="EJ61" s="238"/>
      <c r="EK61" s="239"/>
      <c r="EL61" s="234"/>
      <c r="EM61" s="235"/>
      <c r="EN61" s="235"/>
      <c r="EO61" s="236"/>
      <c r="EP61" s="237"/>
      <c r="EQ61" s="237"/>
      <c r="ER61" s="238"/>
      <c r="ES61" s="239"/>
      <c r="ET61" s="234"/>
      <c r="EU61" s="235"/>
      <c r="EV61" s="235"/>
      <c r="EW61" s="236"/>
      <c r="EX61" s="237"/>
      <c r="EY61" s="237"/>
      <c r="EZ61" s="611" t="s">
        <v>502</v>
      </c>
      <c r="FA61" s="611"/>
      <c r="FB61" s="611"/>
      <c r="FC61" s="611"/>
      <c r="FD61" s="611"/>
      <c r="FE61" s="611"/>
      <c r="FF61" s="611"/>
      <c r="FG61" s="611"/>
      <c r="FH61" s="611"/>
      <c r="FI61" s="611"/>
      <c r="FJ61" s="611"/>
      <c r="FK61" s="611"/>
      <c r="FL61" s="611"/>
      <c r="FM61" s="611"/>
      <c r="FN61" s="611"/>
      <c r="FO61" s="611"/>
      <c r="FP61" s="611"/>
      <c r="FQ61" s="611"/>
      <c r="FR61" s="611"/>
      <c r="FS61" s="611"/>
      <c r="FT61" s="611"/>
      <c r="FU61" s="611"/>
      <c r="FV61" s="611"/>
      <c r="FW61" s="611"/>
      <c r="FX61" s="238"/>
      <c r="FY61" s="239"/>
      <c r="GA61" s="611" t="s">
        <v>344</v>
      </c>
      <c r="GB61" s="611"/>
      <c r="GC61" s="611"/>
      <c r="GD61" s="611"/>
      <c r="GE61" s="611"/>
      <c r="GF61" s="611"/>
      <c r="GG61" s="611"/>
      <c r="GH61" s="611"/>
      <c r="GI61" s="611"/>
      <c r="GJ61" s="611"/>
      <c r="GK61" s="611"/>
      <c r="GL61" s="611"/>
      <c r="GM61" s="611"/>
      <c r="GN61" s="611"/>
      <c r="GO61" s="611"/>
      <c r="GP61" s="611"/>
      <c r="GQ61" s="611"/>
      <c r="GR61" s="611"/>
      <c r="GS61" s="611"/>
      <c r="GT61" s="611"/>
      <c r="GU61" s="611"/>
      <c r="GV61" s="611"/>
      <c r="GW61" s="611"/>
      <c r="GX61" s="611"/>
      <c r="GY61" s="237"/>
      <c r="GZ61" s="237"/>
      <c r="HA61" s="238"/>
      <c r="HB61" s="239"/>
      <c r="HC61" s="234"/>
      <c r="HD61" s="235"/>
      <c r="HE61" s="235"/>
      <c r="HF61" s="236"/>
      <c r="HG61" s="237"/>
      <c r="HH61" s="237"/>
      <c r="HI61" s="238"/>
      <c r="HJ61" s="239"/>
      <c r="HK61" s="611" t="s">
        <v>503</v>
      </c>
      <c r="HL61" s="611"/>
      <c r="HM61" s="611"/>
      <c r="HN61" s="611"/>
      <c r="HO61" s="611"/>
      <c r="HP61" s="611"/>
      <c r="HQ61" s="611"/>
      <c r="HR61" s="611"/>
      <c r="HS61" s="611"/>
      <c r="HT61" s="611"/>
      <c r="HU61" s="611"/>
      <c r="HV61" s="611"/>
      <c r="HW61" s="611"/>
      <c r="HX61" s="611"/>
      <c r="HY61" s="611"/>
      <c r="HZ61" s="611"/>
      <c r="IA61" s="611"/>
      <c r="IB61" s="525"/>
      <c r="IC61" s="525"/>
      <c r="IF61" s="288"/>
      <c r="IR61" s="13"/>
    </row>
    <row r="62" spans="1:252" s="117" customFormat="1" ht="19.5" customHeight="1" hidden="1">
      <c r="A62" s="526"/>
      <c r="B62" s="231"/>
      <c r="C62" s="249" t="s">
        <v>341</v>
      </c>
      <c r="D62" s="527">
        <f>D61/$AZ$61*100</f>
        <v>0</v>
      </c>
      <c r="E62" s="259">
        <f aca="true" t="shared" si="320" ref="E62:K62">E61/57*100</f>
        <v>7.017543859649122</v>
      </c>
      <c r="F62" s="259">
        <f t="shared" si="320"/>
        <v>0</v>
      </c>
      <c r="G62" s="259">
        <f t="shared" si="320"/>
        <v>0</v>
      </c>
      <c r="H62" s="259">
        <f t="shared" si="320"/>
        <v>66.66666666666666</v>
      </c>
      <c r="I62" s="259">
        <f t="shared" si="320"/>
        <v>0</v>
      </c>
      <c r="J62" s="259">
        <f t="shared" si="320"/>
        <v>0</v>
      </c>
      <c r="K62" s="259">
        <f t="shared" si="320"/>
        <v>0</v>
      </c>
      <c r="L62" s="527">
        <f>L61/$AZ$61*100</f>
        <v>10.909090909090908</v>
      </c>
      <c r="M62" s="259">
        <f>M61/57*100</f>
        <v>0</v>
      </c>
      <c r="N62" s="259">
        <f>N61/57*100</f>
        <v>0</v>
      </c>
      <c r="O62" s="259">
        <f>O61/57*100</f>
        <v>0</v>
      </c>
      <c r="P62" s="259">
        <f>P61/57*100</f>
        <v>0</v>
      </c>
      <c r="Q62" s="260"/>
      <c r="R62" s="260"/>
      <c r="S62" s="260"/>
      <c r="T62" s="527">
        <f>T61/$AZ$61*100</f>
        <v>67.27272727272727</v>
      </c>
      <c r="U62" s="261"/>
      <c r="V62" s="261"/>
      <c r="W62" s="261"/>
      <c r="X62" s="261"/>
      <c r="Y62" s="261"/>
      <c r="Z62" s="261"/>
      <c r="AA62" s="261"/>
      <c r="AB62" s="527">
        <f>AB61/$AZ$61*100</f>
        <v>14.545454545454545</v>
      </c>
      <c r="AC62" s="261"/>
      <c r="AD62" s="261"/>
      <c r="AE62" s="261"/>
      <c r="AF62" s="261"/>
      <c r="AG62" s="261"/>
      <c r="AH62" s="261"/>
      <c r="AI62" s="261"/>
      <c r="AJ62" s="527">
        <f>AJ61/$AZ$61*100</f>
        <v>1.8181818181818181</v>
      </c>
      <c r="AK62" s="261"/>
      <c r="AL62" s="261"/>
      <c r="AM62" s="261"/>
      <c r="AN62" s="261"/>
      <c r="AO62" s="261"/>
      <c r="AP62" s="262"/>
      <c r="AQ62" s="262"/>
      <c r="AR62" s="527">
        <f>AR61/$AZ$61*100</f>
        <v>5.454545454545454</v>
      </c>
      <c r="AS62" s="107"/>
      <c r="AT62" s="108"/>
      <c r="AU62" s="108"/>
      <c r="AV62" s="109"/>
      <c r="AW62" s="110"/>
      <c r="AX62" s="110"/>
      <c r="AY62" s="111"/>
      <c r="AZ62" s="114">
        <f t="shared" si="319"/>
        <v>99.99999999999999</v>
      </c>
      <c r="BA62" s="113"/>
      <c r="BB62" s="110"/>
      <c r="BC62" s="110"/>
      <c r="BD62" s="256"/>
      <c r="BE62" s="256"/>
      <c r="BF62" s="256"/>
      <c r="BG62" s="257"/>
      <c r="BH62" s="258"/>
      <c r="BI62" s="205"/>
      <c r="BJ62" s="205"/>
      <c r="BK62" s="205"/>
      <c r="BL62" s="205"/>
      <c r="BM62" s="161"/>
      <c r="BN62" s="161"/>
      <c r="BO62" s="161"/>
      <c r="BP62" s="161"/>
      <c r="BQ62" s="161"/>
      <c r="BR62" s="161"/>
      <c r="BS62" s="162"/>
      <c r="BT62" s="158"/>
      <c r="BU62" s="158"/>
      <c r="BV62" s="159"/>
      <c r="BW62" s="160"/>
      <c r="BX62" s="155"/>
      <c r="BY62" s="156"/>
      <c r="BZ62" s="156"/>
      <c r="CA62" s="157"/>
      <c r="CB62" s="158"/>
      <c r="CC62" s="158"/>
      <c r="CD62" s="159"/>
      <c r="CE62" s="160"/>
      <c r="CF62" s="155"/>
      <c r="CG62" s="156"/>
      <c r="CH62" s="156"/>
      <c r="CI62" s="157"/>
      <c r="CJ62" s="158"/>
      <c r="CK62" s="158"/>
      <c r="CL62" s="159"/>
      <c r="CM62" s="160"/>
      <c r="CN62" s="256"/>
      <c r="CO62" s="256"/>
      <c r="CP62" s="256"/>
      <c r="CQ62" s="257"/>
      <c r="CR62" s="258"/>
      <c r="CS62" s="205"/>
      <c r="CT62" s="205"/>
      <c r="CU62" s="205"/>
      <c r="CV62" s="205"/>
      <c r="CW62" s="161"/>
      <c r="CX62" s="161"/>
      <c r="CY62" s="161"/>
      <c r="CZ62" s="161"/>
      <c r="DA62" s="161"/>
      <c r="DB62" s="161"/>
      <c r="DC62" s="162"/>
      <c r="DD62" s="158"/>
      <c r="DE62" s="158"/>
      <c r="DF62" s="159"/>
      <c r="DG62" s="160"/>
      <c r="DH62" s="155"/>
      <c r="DI62" s="156"/>
      <c r="DJ62" s="156"/>
      <c r="DK62" s="157"/>
      <c r="DL62" s="155"/>
      <c r="DM62" s="156"/>
      <c r="DN62" s="156"/>
      <c r="DO62" s="157"/>
      <c r="DP62" s="158"/>
      <c r="DQ62" s="158"/>
      <c r="DR62" s="159"/>
      <c r="DS62" s="160"/>
      <c r="DT62" s="256"/>
      <c r="DU62" s="256"/>
      <c r="DV62" s="256"/>
      <c r="DW62" s="257"/>
      <c r="DX62" s="258"/>
      <c r="DY62" s="205"/>
      <c r="DZ62" s="205"/>
      <c r="EA62" s="205"/>
      <c r="EB62" s="205"/>
      <c r="EC62" s="158"/>
      <c r="ED62" s="107"/>
      <c r="EE62" s="108"/>
      <c r="EF62" s="108"/>
      <c r="EG62" s="109"/>
      <c r="EH62" s="110"/>
      <c r="EI62" s="110"/>
      <c r="EJ62" s="111"/>
      <c r="EK62" s="112"/>
      <c r="EL62" s="107"/>
      <c r="EM62" s="108"/>
      <c r="EN62" s="108"/>
      <c r="EO62" s="109"/>
      <c r="EP62" s="110"/>
      <c r="EQ62" s="110"/>
      <c r="ER62" s="111"/>
      <c r="ES62" s="112"/>
      <c r="ET62" s="107"/>
      <c r="EU62" s="108"/>
      <c r="EV62" s="108"/>
      <c r="EW62" s="109"/>
      <c r="EX62" s="110"/>
      <c r="EY62" s="110"/>
      <c r="EZ62" s="606"/>
      <c r="FA62" s="606"/>
      <c r="FB62" s="606"/>
      <c r="FC62" s="606"/>
      <c r="FD62" s="606"/>
      <c r="FE62" s="606"/>
      <c r="FF62" s="606"/>
      <c r="FG62" s="606"/>
      <c r="FH62" s="606"/>
      <c r="FI62" s="241"/>
      <c r="FJ62" s="241"/>
      <c r="FK62" s="241"/>
      <c r="FL62" s="241"/>
      <c r="FM62" s="241"/>
      <c r="FN62" s="241"/>
      <c r="FO62" s="242"/>
      <c r="FP62" s="243"/>
      <c r="FQ62" s="243"/>
      <c r="FR62" s="244"/>
      <c r="FS62" s="245"/>
      <c r="FT62" s="246"/>
      <c r="FU62" s="247"/>
      <c r="FV62" s="247"/>
      <c r="FW62" s="248"/>
      <c r="FX62" s="111"/>
      <c r="FY62" s="112"/>
      <c r="FZ62" s="115"/>
      <c r="GA62" s="606"/>
      <c r="GB62" s="606"/>
      <c r="GC62" s="606"/>
      <c r="GD62" s="606"/>
      <c r="GE62" s="606"/>
      <c r="GF62" s="606"/>
      <c r="GG62" s="606"/>
      <c r="GH62" s="606"/>
      <c r="GI62" s="606"/>
      <c r="GJ62" s="241"/>
      <c r="GK62" s="241"/>
      <c r="GL62" s="241"/>
      <c r="GM62" s="241"/>
      <c r="GN62" s="241"/>
      <c r="GO62" s="241"/>
      <c r="GP62" s="242"/>
      <c r="GQ62" s="243"/>
      <c r="GR62" s="243"/>
      <c r="GS62" s="244"/>
      <c r="GT62" s="245"/>
      <c r="GU62" s="246"/>
      <c r="GV62" s="247"/>
      <c r="GW62" s="247"/>
      <c r="GX62" s="248"/>
      <c r="GY62" s="110"/>
      <c r="GZ62" s="110"/>
      <c r="HA62" s="111"/>
      <c r="HB62" s="112"/>
      <c r="HC62" s="107"/>
      <c r="HD62" s="108"/>
      <c r="HE62" s="108"/>
      <c r="HF62" s="109"/>
      <c r="HG62" s="110"/>
      <c r="HH62" s="110"/>
      <c r="HI62" s="111"/>
      <c r="HJ62" s="112"/>
      <c r="HK62" s="525"/>
      <c r="HL62" s="525"/>
      <c r="HM62" s="525"/>
      <c r="HN62" s="525"/>
      <c r="HO62" s="525"/>
      <c r="HP62" s="525"/>
      <c r="HQ62" s="525"/>
      <c r="HR62" s="525"/>
      <c r="HS62" s="525"/>
      <c r="HT62" s="525"/>
      <c r="HU62" s="525"/>
      <c r="HV62" s="525"/>
      <c r="HW62" s="525"/>
      <c r="HX62" s="525"/>
      <c r="HY62" s="525"/>
      <c r="HZ62" s="525"/>
      <c r="IA62" s="525"/>
      <c r="IB62" s="525"/>
      <c r="IC62" s="525"/>
      <c r="ID62" s="115"/>
      <c r="IE62" s="115"/>
      <c r="IF62" s="116"/>
      <c r="IG62" s="115"/>
      <c r="IH62" s="115"/>
      <c r="II62" s="115"/>
      <c r="IR62" s="14"/>
    </row>
    <row r="63" spans="1:252" s="117" customFormat="1" ht="19.5" customHeight="1" hidden="1">
      <c r="A63" s="526"/>
      <c r="B63" s="231"/>
      <c r="C63" s="249" t="s">
        <v>504</v>
      </c>
      <c r="D63" s="250">
        <f>COUNTIF($II$5:$II$61,"Giỏi")</f>
        <v>0</v>
      </c>
      <c r="E63" s="251">
        <f>COUNTIF($BC$5:$BC$66,"Khá")</f>
        <v>4</v>
      </c>
      <c r="F63" s="249"/>
      <c r="G63" s="249"/>
      <c r="H63" s="251">
        <f>COUNTIF($BC$5:$BC$66,"TBK")</f>
        <v>38</v>
      </c>
      <c r="I63" s="252"/>
      <c r="J63" s="252"/>
      <c r="K63" s="253"/>
      <c r="L63" s="250">
        <f>COUNTIF($II$5:$II$61,"KHÁ")</f>
        <v>5</v>
      </c>
      <c r="M63" s="251">
        <f>COUNTIF($BC$5:$BC$66,"Yếu")</f>
        <v>0</v>
      </c>
      <c r="N63" s="251"/>
      <c r="O63" s="251"/>
      <c r="P63" s="250">
        <f>COUNTIF($BC$5:$BC$66,"Kém")</f>
        <v>0</v>
      </c>
      <c r="Q63" s="254"/>
      <c r="R63" s="254"/>
      <c r="S63" s="254"/>
      <c r="T63" s="250">
        <f>COUNTIF($II$5:$II$61,"TBK")</f>
        <v>37</v>
      </c>
      <c r="U63" s="255"/>
      <c r="V63" s="255"/>
      <c r="W63" s="255"/>
      <c r="X63" s="255"/>
      <c r="Y63" s="255"/>
      <c r="Z63" s="255"/>
      <c r="AA63" s="255"/>
      <c r="AB63" s="250">
        <f>COUNTIF($II$5:$II$61,"TB")</f>
        <v>9</v>
      </c>
      <c r="AC63" s="255"/>
      <c r="AD63" s="255"/>
      <c r="AE63" s="255"/>
      <c r="AF63" s="255"/>
      <c r="AG63" s="255"/>
      <c r="AH63" s="255"/>
      <c r="AI63" s="255"/>
      <c r="AJ63" s="250">
        <f>COUNTIF($II$5:$II$61,"YẾU")</f>
        <v>1</v>
      </c>
      <c r="AK63" s="255"/>
      <c r="AL63" s="255"/>
      <c r="AM63" s="255"/>
      <c r="AN63" s="255"/>
      <c r="AO63" s="255"/>
      <c r="AP63" s="254"/>
      <c r="AQ63" s="254"/>
      <c r="AR63" s="250">
        <f>COUNTIF($II$5:$II$61,"KÉM")</f>
        <v>3</v>
      </c>
      <c r="AS63" s="107"/>
      <c r="AT63" s="108"/>
      <c r="AU63" s="108"/>
      <c r="AV63" s="109"/>
      <c r="AW63" s="110"/>
      <c r="AX63" s="110"/>
      <c r="AY63" s="111"/>
      <c r="AZ63" s="114">
        <f t="shared" si="319"/>
        <v>55</v>
      </c>
      <c r="BA63" s="113"/>
      <c r="BB63" s="110"/>
      <c r="BC63" s="110"/>
      <c r="BD63" s="256"/>
      <c r="BE63" s="256"/>
      <c r="BF63" s="256"/>
      <c r="BG63" s="263"/>
      <c r="BH63" s="258"/>
      <c r="BI63" s="205"/>
      <c r="BJ63" s="205"/>
      <c r="BK63" s="205"/>
      <c r="BL63" s="205"/>
      <c r="BM63" s="161"/>
      <c r="BN63" s="161"/>
      <c r="BO63" s="161"/>
      <c r="BP63" s="161"/>
      <c r="BQ63" s="161"/>
      <c r="BR63" s="161"/>
      <c r="BS63" s="162"/>
      <c r="BT63" s="158"/>
      <c r="BU63" s="158"/>
      <c r="BV63" s="159"/>
      <c r="BW63" s="160"/>
      <c r="BX63" s="155"/>
      <c r="BY63" s="156"/>
      <c r="BZ63" s="156"/>
      <c r="CA63" s="157"/>
      <c r="CB63" s="158"/>
      <c r="CC63" s="158"/>
      <c r="CD63" s="159"/>
      <c r="CE63" s="160"/>
      <c r="CF63" s="155"/>
      <c r="CG63" s="156"/>
      <c r="CH63" s="156"/>
      <c r="CI63" s="157"/>
      <c r="CJ63" s="158"/>
      <c r="CK63" s="158"/>
      <c r="CL63" s="159"/>
      <c r="CM63" s="160"/>
      <c r="CN63" s="256"/>
      <c r="CO63" s="256"/>
      <c r="CP63" s="256"/>
      <c r="CQ63" s="263"/>
      <c r="CR63" s="258"/>
      <c r="CS63" s="205"/>
      <c r="CT63" s="205"/>
      <c r="CU63" s="205"/>
      <c r="CV63" s="205"/>
      <c r="CW63" s="161"/>
      <c r="CX63" s="161"/>
      <c r="CY63" s="161"/>
      <c r="CZ63" s="161"/>
      <c r="DA63" s="161"/>
      <c r="DB63" s="161"/>
      <c r="DC63" s="162"/>
      <c r="DD63" s="158"/>
      <c r="DE63" s="158"/>
      <c r="DF63" s="159"/>
      <c r="DG63" s="160"/>
      <c r="DH63" s="155"/>
      <c r="DI63" s="156"/>
      <c r="DJ63" s="156"/>
      <c r="DK63" s="157"/>
      <c r="DL63" s="155"/>
      <c r="DM63" s="156"/>
      <c r="DN63" s="156"/>
      <c r="DO63" s="157"/>
      <c r="DP63" s="158"/>
      <c r="DQ63" s="158"/>
      <c r="DR63" s="159"/>
      <c r="DS63" s="160"/>
      <c r="DT63" s="256"/>
      <c r="DU63" s="256"/>
      <c r="DV63" s="256"/>
      <c r="DW63" s="263"/>
      <c r="DX63" s="258"/>
      <c r="DY63" s="205"/>
      <c r="DZ63" s="205"/>
      <c r="EA63" s="205"/>
      <c r="EB63" s="205"/>
      <c r="EC63" s="158"/>
      <c r="ED63" s="107"/>
      <c r="EE63" s="108"/>
      <c r="EF63" s="108"/>
      <c r="EG63" s="109"/>
      <c r="EH63" s="110"/>
      <c r="EI63" s="110"/>
      <c r="EJ63" s="111"/>
      <c r="EK63" s="112"/>
      <c r="EL63" s="107"/>
      <c r="EM63" s="108"/>
      <c r="EN63" s="108"/>
      <c r="EO63" s="109"/>
      <c r="EP63" s="110"/>
      <c r="EQ63" s="110"/>
      <c r="ER63" s="111"/>
      <c r="ES63" s="112"/>
      <c r="ET63" s="107"/>
      <c r="EU63" s="108"/>
      <c r="EV63" s="108"/>
      <c r="EW63" s="109"/>
      <c r="EX63" s="110"/>
      <c r="EY63" s="110"/>
      <c r="EZ63" s="256"/>
      <c r="FA63" s="256"/>
      <c r="FB63" s="256"/>
      <c r="FC63" s="257"/>
      <c r="FD63" s="258"/>
      <c r="FE63" s="205"/>
      <c r="FF63" s="205"/>
      <c r="FG63" s="205"/>
      <c r="FH63" s="205"/>
      <c r="FI63" s="161"/>
      <c r="FJ63" s="161"/>
      <c r="FK63" s="161"/>
      <c r="FL63" s="161"/>
      <c r="FM63" s="161"/>
      <c r="FN63" s="161"/>
      <c r="FO63" s="162"/>
      <c r="FP63" s="158"/>
      <c r="FQ63" s="158"/>
      <c r="FR63" s="159"/>
      <c r="FS63" s="160"/>
      <c r="FT63" s="155"/>
      <c r="FU63" s="156"/>
      <c r="FV63" s="156"/>
      <c r="FW63" s="157"/>
      <c r="FX63" s="111"/>
      <c r="FY63" s="112"/>
      <c r="FZ63" s="115"/>
      <c r="GA63" s="256"/>
      <c r="GB63" s="256"/>
      <c r="GC63" s="256"/>
      <c r="GD63" s="257"/>
      <c r="GE63" s="258"/>
      <c r="GF63" s="205"/>
      <c r="GG63" s="205"/>
      <c r="GH63" s="205"/>
      <c r="GI63" s="205"/>
      <c r="GJ63" s="161"/>
      <c r="GK63" s="161"/>
      <c r="GL63" s="161"/>
      <c r="GM63" s="161"/>
      <c r="GN63" s="161"/>
      <c r="GO63" s="161"/>
      <c r="GP63" s="162"/>
      <c r="GQ63" s="158"/>
      <c r="GR63" s="158"/>
      <c r="GS63" s="159"/>
      <c r="GT63" s="160"/>
      <c r="GU63" s="155"/>
      <c r="GV63" s="156"/>
      <c r="GW63" s="156"/>
      <c r="GX63" s="157"/>
      <c r="GY63" s="110"/>
      <c r="GZ63" s="110"/>
      <c r="HA63" s="111"/>
      <c r="HB63" s="112"/>
      <c r="HC63" s="107"/>
      <c r="HD63" s="108"/>
      <c r="HE63" s="108"/>
      <c r="HF63" s="109"/>
      <c r="HG63" s="110"/>
      <c r="HH63" s="110"/>
      <c r="HI63" s="111"/>
      <c r="HJ63" s="112"/>
      <c r="HK63" s="107"/>
      <c r="HL63" s="108"/>
      <c r="HM63" s="108"/>
      <c r="HN63" s="109"/>
      <c r="HO63" s="110"/>
      <c r="HP63" s="110"/>
      <c r="HQ63" s="256"/>
      <c r="HR63" s="256"/>
      <c r="HS63" s="256"/>
      <c r="HT63" s="263"/>
      <c r="HU63" s="258"/>
      <c r="HV63" s="205"/>
      <c r="HW63" s="205"/>
      <c r="HX63" s="205"/>
      <c r="HY63" s="205"/>
      <c r="HZ63" s="115"/>
      <c r="IA63" s="115"/>
      <c r="IB63" s="115"/>
      <c r="IC63" s="115"/>
      <c r="ID63" s="115"/>
      <c r="IE63" s="115"/>
      <c r="IF63" s="116"/>
      <c r="IG63" s="115"/>
      <c r="IH63" s="115"/>
      <c r="II63" s="115"/>
      <c r="IR63" s="14"/>
    </row>
    <row r="64" spans="1:251" ht="19.5" customHeight="1" hidden="1">
      <c r="A64" s="13"/>
      <c r="B64" s="264"/>
      <c r="C64" s="249" t="s">
        <v>341</v>
      </c>
      <c r="D64" s="527">
        <f>D63/$AZ$63*100</f>
        <v>0</v>
      </c>
      <c r="E64" s="259">
        <f aca="true" t="shared" si="321" ref="E64:AQ64">E63/53*100</f>
        <v>7.547169811320755</v>
      </c>
      <c r="F64" s="259">
        <f t="shared" si="321"/>
        <v>0</v>
      </c>
      <c r="G64" s="259">
        <f t="shared" si="321"/>
        <v>0</v>
      </c>
      <c r="H64" s="259">
        <f t="shared" si="321"/>
        <v>71.69811320754717</v>
      </c>
      <c r="I64" s="259">
        <f t="shared" si="321"/>
        <v>0</v>
      </c>
      <c r="J64" s="259">
        <f t="shared" si="321"/>
        <v>0</v>
      </c>
      <c r="K64" s="259">
        <f t="shared" si="321"/>
        <v>0</v>
      </c>
      <c r="L64" s="527">
        <f>L63/$AZ$63*100</f>
        <v>9.090909090909092</v>
      </c>
      <c r="M64" s="259">
        <f t="shared" si="321"/>
        <v>0</v>
      </c>
      <c r="N64" s="259">
        <f t="shared" si="321"/>
        <v>0</v>
      </c>
      <c r="O64" s="259">
        <f t="shared" si="321"/>
        <v>0</v>
      </c>
      <c r="P64" s="259">
        <f t="shared" si="321"/>
        <v>0</v>
      </c>
      <c r="Q64" s="259">
        <f t="shared" si="321"/>
        <v>0</v>
      </c>
      <c r="R64" s="259">
        <f t="shared" si="321"/>
        <v>0</v>
      </c>
      <c r="S64" s="259">
        <f t="shared" si="321"/>
        <v>0</v>
      </c>
      <c r="T64" s="527">
        <f>T63/$AZ$63*100</f>
        <v>67.27272727272727</v>
      </c>
      <c r="U64" s="259">
        <f t="shared" si="321"/>
        <v>0</v>
      </c>
      <c r="V64" s="259">
        <f t="shared" si="321"/>
        <v>0</v>
      </c>
      <c r="W64" s="259">
        <f t="shared" si="321"/>
        <v>0</v>
      </c>
      <c r="X64" s="259">
        <f t="shared" si="321"/>
        <v>0</v>
      </c>
      <c r="Y64" s="259">
        <f t="shared" si="321"/>
        <v>0</v>
      </c>
      <c r="Z64" s="259">
        <f t="shared" si="321"/>
        <v>0</v>
      </c>
      <c r="AA64" s="259">
        <f t="shared" si="321"/>
        <v>0</v>
      </c>
      <c r="AB64" s="527">
        <f>AB63/$AZ$63*100</f>
        <v>16.363636363636363</v>
      </c>
      <c r="AC64" s="259">
        <f t="shared" si="321"/>
        <v>0</v>
      </c>
      <c r="AD64" s="259">
        <f t="shared" si="321"/>
        <v>0</v>
      </c>
      <c r="AE64" s="259">
        <f t="shared" si="321"/>
        <v>0</v>
      </c>
      <c r="AF64" s="259">
        <f t="shared" si="321"/>
        <v>0</v>
      </c>
      <c r="AG64" s="259">
        <f t="shared" si="321"/>
        <v>0</v>
      </c>
      <c r="AH64" s="259">
        <f t="shared" si="321"/>
        <v>0</v>
      </c>
      <c r="AI64" s="259">
        <f t="shared" si="321"/>
        <v>0</v>
      </c>
      <c r="AJ64" s="527">
        <f>AJ63/$AZ$63*100</f>
        <v>1.8181818181818181</v>
      </c>
      <c r="AK64" s="259">
        <f t="shared" si="321"/>
        <v>0</v>
      </c>
      <c r="AL64" s="259">
        <f t="shared" si="321"/>
        <v>0</v>
      </c>
      <c r="AM64" s="259">
        <f t="shared" si="321"/>
        <v>0</v>
      </c>
      <c r="AN64" s="259">
        <f t="shared" si="321"/>
        <v>0</v>
      </c>
      <c r="AO64" s="259">
        <f t="shared" si="321"/>
        <v>0</v>
      </c>
      <c r="AP64" s="259">
        <f t="shared" si="321"/>
        <v>0</v>
      </c>
      <c r="AQ64" s="259">
        <f t="shared" si="321"/>
        <v>0</v>
      </c>
      <c r="AR64" s="527">
        <f>AR63/$AZ$63*100</f>
        <v>5.454545454545454</v>
      </c>
      <c r="AZ64" s="114">
        <f t="shared" si="319"/>
        <v>100</v>
      </c>
      <c r="BB64" s="130"/>
      <c r="BC64" s="130"/>
      <c r="BD64" s="607"/>
      <c r="BE64" s="607"/>
      <c r="BF64" s="607"/>
      <c r="BG64" s="607"/>
      <c r="BH64" s="607"/>
      <c r="BI64" s="607"/>
      <c r="BJ64" s="607"/>
      <c r="BK64" s="607"/>
      <c r="BL64" s="607"/>
      <c r="BM64" s="607"/>
      <c r="BN64" s="607"/>
      <c r="BO64" s="607"/>
      <c r="BP64" s="607"/>
      <c r="BQ64" s="607"/>
      <c r="BR64" s="607"/>
      <c r="BS64" s="607"/>
      <c r="BT64" s="607"/>
      <c r="BU64" s="607"/>
      <c r="BV64" s="607"/>
      <c r="BW64" s="607"/>
      <c r="BX64" s="607"/>
      <c r="BY64" s="607"/>
      <c r="BZ64" s="607"/>
      <c r="CA64" s="607"/>
      <c r="CB64" s="265"/>
      <c r="CC64" s="265"/>
      <c r="CD64" s="265"/>
      <c r="CE64" s="266"/>
      <c r="CF64" s="265"/>
      <c r="CG64" s="265"/>
      <c r="CH64" s="265"/>
      <c r="CI64" s="265"/>
      <c r="CJ64" s="265"/>
      <c r="CK64" s="265"/>
      <c r="CL64" s="265"/>
      <c r="CM64" s="266"/>
      <c r="CN64" s="607"/>
      <c r="CO64" s="607"/>
      <c r="CP64" s="607"/>
      <c r="CQ64" s="607"/>
      <c r="CR64" s="607"/>
      <c r="CS64" s="607"/>
      <c r="CT64" s="607"/>
      <c r="CU64" s="607"/>
      <c r="CV64" s="607"/>
      <c r="CW64" s="607"/>
      <c r="CX64" s="607"/>
      <c r="CY64" s="607"/>
      <c r="CZ64" s="607"/>
      <c r="DA64" s="607"/>
      <c r="DB64" s="607"/>
      <c r="DC64" s="607"/>
      <c r="DD64" s="607"/>
      <c r="DE64" s="607"/>
      <c r="DF64" s="607"/>
      <c r="DG64" s="607"/>
      <c r="DH64" s="607"/>
      <c r="DI64" s="607"/>
      <c r="DJ64" s="607"/>
      <c r="DK64" s="607"/>
      <c r="DL64" s="265"/>
      <c r="DM64" s="265"/>
      <c r="DN64" s="265"/>
      <c r="DO64" s="265"/>
      <c r="DP64" s="265"/>
      <c r="DQ64" s="265"/>
      <c r="DR64" s="265"/>
      <c r="DS64" s="266"/>
      <c r="DT64" s="605"/>
      <c r="DU64" s="605"/>
      <c r="DV64" s="605"/>
      <c r="DW64" s="605"/>
      <c r="DX64" s="605"/>
      <c r="DY64" s="605"/>
      <c r="DZ64" s="605"/>
      <c r="EA64" s="605"/>
      <c r="EB64" s="605"/>
      <c r="EC64" s="130"/>
      <c r="ED64" s="13"/>
      <c r="EE64" s="13"/>
      <c r="EF64" s="13"/>
      <c r="EG64" s="13"/>
      <c r="EH64" s="13"/>
      <c r="EI64" s="13"/>
      <c r="EJ64" s="13"/>
      <c r="EK64" s="23"/>
      <c r="EL64" s="13"/>
      <c r="ES64" s="23"/>
      <c r="ET64" s="13"/>
      <c r="EZ64" s="607" t="s">
        <v>505</v>
      </c>
      <c r="FA64" s="607"/>
      <c r="FB64" s="607"/>
      <c r="FC64" s="607"/>
      <c r="FD64" s="607"/>
      <c r="FE64" s="607"/>
      <c r="FF64" s="607"/>
      <c r="FG64" s="607"/>
      <c r="FH64" s="607"/>
      <c r="FI64" s="607"/>
      <c r="FJ64" s="607"/>
      <c r="FK64" s="607"/>
      <c r="FL64" s="607"/>
      <c r="FM64" s="607"/>
      <c r="FN64" s="607"/>
      <c r="FO64" s="607"/>
      <c r="FP64" s="607"/>
      <c r="FQ64" s="607"/>
      <c r="FR64" s="607"/>
      <c r="FS64" s="607"/>
      <c r="FT64" s="607"/>
      <c r="FU64" s="607"/>
      <c r="FV64" s="607"/>
      <c r="FW64" s="607"/>
      <c r="FY64" s="23"/>
      <c r="FZ64" s="14"/>
      <c r="GA64" s="607" t="s">
        <v>506</v>
      </c>
      <c r="GB64" s="607"/>
      <c r="GC64" s="607"/>
      <c r="GD64" s="607"/>
      <c r="GE64" s="607"/>
      <c r="GF64" s="607"/>
      <c r="GG64" s="607"/>
      <c r="GH64" s="607"/>
      <c r="GI64" s="607"/>
      <c r="GJ64" s="607"/>
      <c r="GK64" s="607"/>
      <c r="GL64" s="607"/>
      <c r="GM64" s="607"/>
      <c r="GN64" s="607"/>
      <c r="GO64" s="607"/>
      <c r="GP64" s="607"/>
      <c r="GQ64" s="607"/>
      <c r="GR64" s="607"/>
      <c r="GS64" s="607"/>
      <c r="GT64" s="607"/>
      <c r="GU64" s="607"/>
      <c r="GV64" s="607"/>
      <c r="GW64" s="607"/>
      <c r="GX64" s="607"/>
      <c r="HB64" s="23"/>
      <c r="HC64" s="13"/>
      <c r="HJ64" s="23"/>
      <c r="HK64" s="605" t="s">
        <v>342</v>
      </c>
      <c r="HL64" s="605"/>
      <c r="HM64" s="605"/>
      <c r="HN64" s="605"/>
      <c r="HO64" s="605"/>
      <c r="HP64" s="605"/>
      <c r="HQ64" s="605"/>
      <c r="HR64" s="605"/>
      <c r="HS64" s="605"/>
      <c r="HT64" s="605"/>
      <c r="HU64" s="605"/>
      <c r="HV64" s="605"/>
      <c r="HW64" s="605"/>
      <c r="HX64" s="605"/>
      <c r="HY64" s="605"/>
      <c r="HZ64" s="605"/>
      <c r="IA64" s="605"/>
      <c r="IF64" s="90"/>
      <c r="IJ64" s="13"/>
      <c r="IK64" s="13"/>
      <c r="IL64" s="13"/>
      <c r="IM64" s="13"/>
      <c r="IN64" s="13"/>
      <c r="IO64" s="13"/>
      <c r="IP64" s="13"/>
      <c r="IQ64" s="13"/>
    </row>
    <row r="65" spans="1:251" ht="19.5" customHeight="1" hidden="1">
      <c r="A65" s="13"/>
      <c r="B65" s="264"/>
      <c r="C65" s="249" t="s">
        <v>6</v>
      </c>
      <c r="D65" s="250">
        <f>COUNTIF($IK$5:$IK$61,"Giỏi")</f>
        <v>0</v>
      </c>
      <c r="E65" s="528"/>
      <c r="F65" s="528"/>
      <c r="G65" s="528"/>
      <c r="H65" s="528"/>
      <c r="I65" s="528"/>
      <c r="J65" s="528"/>
      <c r="K65" s="528"/>
      <c r="L65" s="250">
        <f>COUNTIF($IK$5:$IK$61,"KHÁ")</f>
        <v>3</v>
      </c>
      <c r="M65" s="528"/>
      <c r="N65" s="528"/>
      <c r="O65" s="528"/>
      <c r="P65" s="528"/>
      <c r="Q65" s="528"/>
      <c r="R65" s="528"/>
      <c r="S65" s="528"/>
      <c r="T65" s="250">
        <f>COUNTIF($IK$5:$IK$61,"TBK")</f>
        <v>38</v>
      </c>
      <c r="U65" s="529"/>
      <c r="V65" s="529"/>
      <c r="W65" s="529"/>
      <c r="X65" s="529"/>
      <c r="Y65" s="529"/>
      <c r="Z65" s="529"/>
      <c r="AA65" s="529"/>
      <c r="AB65" s="250">
        <f>COUNTIF($IK$5:$IK$61,"TB")</f>
        <v>11</v>
      </c>
      <c r="AC65" s="528"/>
      <c r="AD65" s="528"/>
      <c r="AE65" s="528"/>
      <c r="AF65" s="528"/>
      <c r="AG65" s="528"/>
      <c r="AH65" s="528"/>
      <c r="AI65" s="528"/>
      <c r="AJ65" s="250">
        <f>COUNTIF($IK$5:$IK$61,"YẾU")</f>
        <v>1</v>
      </c>
      <c r="AK65" s="528"/>
      <c r="AL65" s="528"/>
      <c r="AM65" s="528"/>
      <c r="AN65" s="528"/>
      <c r="AO65" s="528"/>
      <c r="AP65" s="528"/>
      <c r="AQ65" s="528"/>
      <c r="AR65" s="250">
        <f>COUNTIF($IK$5:$IK$61,"KÉM")</f>
        <v>2</v>
      </c>
      <c r="AZ65" s="114">
        <f t="shared" si="319"/>
        <v>55</v>
      </c>
      <c r="BB65" s="130"/>
      <c r="BC65" s="130"/>
      <c r="BD65" s="520"/>
      <c r="BE65" s="520"/>
      <c r="BF65" s="520"/>
      <c r="BG65" s="520"/>
      <c r="BH65" s="520"/>
      <c r="BI65" s="520"/>
      <c r="BJ65" s="520"/>
      <c r="BK65" s="520"/>
      <c r="BL65" s="520"/>
      <c r="BM65" s="520"/>
      <c r="BN65" s="520"/>
      <c r="BO65" s="520"/>
      <c r="BP65" s="520"/>
      <c r="BQ65" s="520"/>
      <c r="BR65" s="520"/>
      <c r="BS65" s="520"/>
      <c r="BT65" s="520"/>
      <c r="BU65" s="520"/>
      <c r="BV65" s="520"/>
      <c r="BW65" s="520"/>
      <c r="BX65" s="520"/>
      <c r="BY65" s="520"/>
      <c r="BZ65" s="520"/>
      <c r="CA65" s="520"/>
      <c r="CB65" s="265"/>
      <c r="CC65" s="265"/>
      <c r="CD65" s="265"/>
      <c r="CE65" s="266"/>
      <c r="CF65" s="265"/>
      <c r="CG65" s="265"/>
      <c r="CH65" s="265"/>
      <c r="CI65" s="265"/>
      <c r="CJ65" s="265"/>
      <c r="CK65" s="265"/>
      <c r="CL65" s="265"/>
      <c r="CM65" s="266"/>
      <c r="CN65" s="520"/>
      <c r="CO65" s="520"/>
      <c r="CP65" s="520"/>
      <c r="CQ65" s="520"/>
      <c r="CR65" s="520"/>
      <c r="CS65" s="520"/>
      <c r="CT65" s="520"/>
      <c r="CU65" s="520"/>
      <c r="CV65" s="520"/>
      <c r="CW65" s="520"/>
      <c r="CX65" s="520"/>
      <c r="CY65" s="520"/>
      <c r="CZ65" s="520"/>
      <c r="DA65" s="520"/>
      <c r="DB65" s="520"/>
      <c r="DC65" s="520"/>
      <c r="DD65" s="520"/>
      <c r="DE65" s="520"/>
      <c r="DF65" s="520"/>
      <c r="DG65" s="520"/>
      <c r="DH65" s="520"/>
      <c r="DI65" s="520"/>
      <c r="DJ65" s="520"/>
      <c r="DK65" s="520"/>
      <c r="DL65" s="265"/>
      <c r="DM65" s="265"/>
      <c r="DN65" s="265"/>
      <c r="DO65" s="265"/>
      <c r="DP65" s="265"/>
      <c r="DQ65" s="265"/>
      <c r="DR65" s="265"/>
      <c r="DS65" s="266"/>
      <c r="DT65" s="521"/>
      <c r="DU65" s="521"/>
      <c r="DV65" s="521"/>
      <c r="DW65" s="521"/>
      <c r="DX65" s="521"/>
      <c r="DY65" s="521"/>
      <c r="DZ65" s="521"/>
      <c r="EA65" s="521"/>
      <c r="EB65" s="521"/>
      <c r="EC65" s="130"/>
      <c r="ED65" s="13"/>
      <c r="EE65" s="13"/>
      <c r="EF65" s="13"/>
      <c r="EG65" s="13"/>
      <c r="EH65" s="13"/>
      <c r="EI65" s="13"/>
      <c r="EJ65" s="13"/>
      <c r="EK65" s="23"/>
      <c r="EL65" s="13"/>
      <c r="ES65" s="23"/>
      <c r="ET65" s="13"/>
      <c r="EZ65" s="23"/>
      <c r="FB65" s="13"/>
      <c r="FH65" s="23"/>
      <c r="FJ65" s="13"/>
      <c r="FP65" s="23"/>
      <c r="FR65" s="13"/>
      <c r="FY65" s="23"/>
      <c r="FZ65" s="14"/>
      <c r="GA65" s="14"/>
      <c r="GB65" s="14"/>
      <c r="GC65" s="14"/>
      <c r="GH65" s="13"/>
      <c r="GI65" s="13"/>
      <c r="GJ65" s="13"/>
      <c r="GK65" s="23"/>
      <c r="GL65" s="13"/>
      <c r="GM65" s="13"/>
      <c r="GS65" s="23"/>
      <c r="GU65" s="13"/>
      <c r="HB65" s="23"/>
      <c r="HC65" s="13"/>
      <c r="HJ65" s="23"/>
      <c r="HK65" s="13"/>
      <c r="HR65" s="23"/>
      <c r="HS65" s="14"/>
      <c r="HT65" s="14"/>
      <c r="HU65" s="14"/>
      <c r="HV65" s="14"/>
      <c r="HW65" s="14"/>
      <c r="HX65" s="14"/>
      <c r="HY65" s="14"/>
      <c r="HZ65" s="14"/>
      <c r="IA65" s="14"/>
      <c r="IF65" s="90"/>
      <c r="IJ65" s="13"/>
      <c r="IK65" s="13"/>
      <c r="IL65" s="13"/>
      <c r="IM65" s="13"/>
      <c r="IN65" s="13"/>
      <c r="IO65" s="13"/>
      <c r="IP65" s="13"/>
      <c r="IQ65" s="13"/>
    </row>
    <row r="66" spans="1:251" ht="19.5" hidden="1">
      <c r="A66" s="13"/>
      <c r="B66" s="264"/>
      <c r="C66" s="249" t="s">
        <v>341</v>
      </c>
      <c r="D66" s="527">
        <f>D65/$AZ$65*100</f>
        <v>0</v>
      </c>
      <c r="E66" s="530"/>
      <c r="F66" s="530"/>
      <c r="G66" s="530"/>
      <c r="H66" s="530"/>
      <c r="I66" s="530"/>
      <c r="J66" s="530"/>
      <c r="K66" s="530"/>
      <c r="L66" s="527">
        <f>L65/$AZ$65*100</f>
        <v>5.454545454545454</v>
      </c>
      <c r="M66" s="530"/>
      <c r="N66" s="530"/>
      <c r="O66" s="530"/>
      <c r="P66" s="530"/>
      <c r="Q66" s="530"/>
      <c r="R66" s="530"/>
      <c r="S66" s="530"/>
      <c r="T66" s="527">
        <f>T65/$AZ$65*100</f>
        <v>69.0909090909091</v>
      </c>
      <c r="U66" s="530"/>
      <c r="V66" s="530"/>
      <c r="W66" s="530"/>
      <c r="X66" s="530"/>
      <c r="Y66" s="530"/>
      <c r="Z66" s="530"/>
      <c r="AA66" s="530"/>
      <c r="AB66" s="527">
        <f>AB65/$AZ$65*100</f>
        <v>20</v>
      </c>
      <c r="AC66" s="530"/>
      <c r="AD66" s="530"/>
      <c r="AE66" s="530"/>
      <c r="AF66" s="530"/>
      <c r="AG66" s="530"/>
      <c r="AH66" s="530"/>
      <c r="AI66" s="530"/>
      <c r="AJ66" s="527">
        <f>AJ65/$AZ$65*100</f>
        <v>1.8181818181818181</v>
      </c>
      <c r="AK66" s="530"/>
      <c r="AL66" s="530"/>
      <c r="AM66" s="530"/>
      <c r="AN66" s="530"/>
      <c r="AO66" s="530"/>
      <c r="AP66" s="530"/>
      <c r="AQ66" s="530"/>
      <c r="AR66" s="527">
        <f>AR65/$AZ$65*100</f>
        <v>3.6363636363636362</v>
      </c>
      <c r="AZ66" s="114">
        <f t="shared" si="319"/>
        <v>100</v>
      </c>
      <c r="BB66" s="130"/>
      <c r="BC66" s="130"/>
      <c r="BD66" s="520"/>
      <c r="BE66" s="520"/>
      <c r="BF66" s="520"/>
      <c r="BG66" s="520"/>
      <c r="BH66" s="520"/>
      <c r="BI66" s="520"/>
      <c r="BJ66" s="520"/>
      <c r="BK66" s="520"/>
      <c r="BL66" s="520"/>
      <c r="BM66" s="520"/>
      <c r="BN66" s="520"/>
      <c r="BO66" s="520"/>
      <c r="BP66" s="520"/>
      <c r="BQ66" s="520"/>
      <c r="BR66" s="520"/>
      <c r="BS66" s="520"/>
      <c r="BT66" s="520"/>
      <c r="BU66" s="520"/>
      <c r="BV66" s="520"/>
      <c r="BW66" s="520"/>
      <c r="BX66" s="520"/>
      <c r="BY66" s="520"/>
      <c r="BZ66" s="520"/>
      <c r="CA66" s="520"/>
      <c r="CB66" s="265"/>
      <c r="CC66" s="265"/>
      <c r="CD66" s="265"/>
      <c r="CE66" s="266"/>
      <c r="CF66" s="265"/>
      <c r="CG66" s="265"/>
      <c r="CH66" s="265"/>
      <c r="CI66" s="265"/>
      <c r="CJ66" s="265"/>
      <c r="CK66" s="265"/>
      <c r="CL66" s="265"/>
      <c r="CM66" s="266"/>
      <c r="CN66" s="520"/>
      <c r="CO66" s="520"/>
      <c r="CP66" s="520"/>
      <c r="CQ66" s="520"/>
      <c r="CR66" s="520"/>
      <c r="CS66" s="520"/>
      <c r="CT66" s="520"/>
      <c r="CU66" s="520"/>
      <c r="CV66" s="520"/>
      <c r="CW66" s="520"/>
      <c r="CX66" s="520"/>
      <c r="CY66" s="520"/>
      <c r="CZ66" s="520"/>
      <c r="DA66" s="520"/>
      <c r="DB66" s="520"/>
      <c r="DC66" s="520"/>
      <c r="DD66" s="520"/>
      <c r="DE66" s="520"/>
      <c r="DF66" s="520"/>
      <c r="DG66" s="520"/>
      <c r="DH66" s="520"/>
      <c r="DI66" s="520"/>
      <c r="DJ66" s="520"/>
      <c r="DK66" s="520"/>
      <c r="DL66" s="265"/>
      <c r="DM66" s="265"/>
      <c r="DN66" s="265"/>
      <c r="DO66" s="265"/>
      <c r="DP66" s="265"/>
      <c r="DQ66" s="265"/>
      <c r="DR66" s="265"/>
      <c r="DS66" s="266"/>
      <c r="DT66" s="521"/>
      <c r="DU66" s="521"/>
      <c r="DV66" s="521"/>
      <c r="DW66" s="521"/>
      <c r="DX66" s="521"/>
      <c r="DY66" s="521"/>
      <c r="DZ66" s="521"/>
      <c r="EA66" s="521"/>
      <c r="EB66" s="521"/>
      <c r="EC66" s="130"/>
      <c r="ED66" s="13"/>
      <c r="EE66" s="13"/>
      <c r="EF66" s="13"/>
      <c r="EG66" s="13"/>
      <c r="EH66" s="13"/>
      <c r="EI66" s="13"/>
      <c r="EJ66" s="13"/>
      <c r="EK66" s="23"/>
      <c r="EL66" s="13"/>
      <c r="ES66" s="23"/>
      <c r="ET66" s="13"/>
      <c r="FA66" s="23"/>
      <c r="FB66" s="13"/>
      <c r="FI66" s="23"/>
      <c r="FJ66" s="13"/>
      <c r="FQ66" s="23"/>
      <c r="FR66" s="13"/>
      <c r="FY66" s="23"/>
      <c r="FZ66" s="14"/>
      <c r="GA66" s="14"/>
      <c r="GB66" s="14"/>
      <c r="GC66" s="14"/>
      <c r="GD66" s="14"/>
      <c r="GH66" s="13"/>
      <c r="GI66" s="13"/>
      <c r="GJ66" s="13"/>
      <c r="GK66" s="13"/>
      <c r="GL66" s="23"/>
      <c r="GM66" s="13"/>
      <c r="GT66" s="23"/>
      <c r="GU66" s="13"/>
      <c r="HB66" s="23"/>
      <c r="HC66" s="13"/>
      <c r="HJ66" s="23"/>
      <c r="HK66" s="13"/>
      <c r="HR66" s="23"/>
      <c r="HS66" s="14"/>
      <c r="HT66" s="14"/>
      <c r="HU66" s="14"/>
      <c r="HV66" s="14"/>
      <c r="HW66" s="14"/>
      <c r="HX66" s="14"/>
      <c r="HY66" s="14"/>
      <c r="HZ66" s="14"/>
      <c r="IA66" s="14"/>
      <c r="IF66" s="90"/>
      <c r="IJ66" s="13"/>
      <c r="IK66" s="13"/>
      <c r="IL66" s="13"/>
      <c r="IM66" s="13"/>
      <c r="IN66" s="13"/>
      <c r="IO66" s="13"/>
      <c r="IP66" s="13"/>
      <c r="IQ66" s="13"/>
    </row>
    <row r="67" spans="1:251" ht="19.5" hidden="1">
      <c r="A67" s="13"/>
      <c r="B67" s="264"/>
      <c r="C67" s="531"/>
      <c r="D67" s="532"/>
      <c r="E67" s="533"/>
      <c r="F67" s="533"/>
      <c r="G67" s="533"/>
      <c r="H67" s="533"/>
      <c r="I67" s="533"/>
      <c r="J67" s="533"/>
      <c r="K67" s="533"/>
      <c r="L67" s="532"/>
      <c r="M67" s="533"/>
      <c r="N67" s="533"/>
      <c r="O67" s="533"/>
      <c r="P67" s="533"/>
      <c r="Q67" s="533"/>
      <c r="R67" s="533"/>
      <c r="S67" s="533"/>
      <c r="T67" s="532"/>
      <c r="U67" s="533"/>
      <c r="V67" s="533"/>
      <c r="W67" s="533"/>
      <c r="X67" s="533"/>
      <c r="Y67" s="533"/>
      <c r="Z67" s="533"/>
      <c r="AA67" s="533"/>
      <c r="AB67" s="532"/>
      <c r="AC67" s="533"/>
      <c r="AD67" s="533"/>
      <c r="AE67" s="533"/>
      <c r="AF67" s="533"/>
      <c r="AG67" s="533"/>
      <c r="AH67" s="533"/>
      <c r="AI67" s="533"/>
      <c r="AJ67" s="532"/>
      <c r="AK67" s="533"/>
      <c r="AL67" s="533"/>
      <c r="AM67" s="533"/>
      <c r="AN67" s="533"/>
      <c r="AO67" s="533"/>
      <c r="AP67" s="533"/>
      <c r="AQ67" s="533"/>
      <c r="AR67" s="532"/>
      <c r="AZ67" s="114"/>
      <c r="BB67" s="130"/>
      <c r="BC67" s="130"/>
      <c r="BD67" s="520"/>
      <c r="BE67" s="520"/>
      <c r="BF67" s="520"/>
      <c r="BG67" s="520"/>
      <c r="BH67" s="520"/>
      <c r="BI67" s="520"/>
      <c r="BJ67" s="520"/>
      <c r="BK67" s="520"/>
      <c r="BL67" s="520"/>
      <c r="BM67" s="520"/>
      <c r="BN67" s="520"/>
      <c r="BO67" s="520"/>
      <c r="BP67" s="520"/>
      <c r="BQ67" s="520"/>
      <c r="BR67" s="520"/>
      <c r="BS67" s="520"/>
      <c r="BT67" s="520"/>
      <c r="BU67" s="520"/>
      <c r="BV67" s="520"/>
      <c r="BW67" s="520"/>
      <c r="BX67" s="520"/>
      <c r="BY67" s="520"/>
      <c r="BZ67" s="520"/>
      <c r="CA67" s="520"/>
      <c r="CB67" s="265"/>
      <c r="CC67" s="265"/>
      <c r="CD67" s="265"/>
      <c r="CE67" s="266"/>
      <c r="CF67" s="265"/>
      <c r="CG67" s="265"/>
      <c r="CH67" s="265"/>
      <c r="CI67" s="265"/>
      <c r="CJ67" s="265"/>
      <c r="CK67" s="265"/>
      <c r="CL67" s="265"/>
      <c r="CM67" s="266"/>
      <c r="CN67" s="520"/>
      <c r="CO67" s="520"/>
      <c r="CP67" s="520"/>
      <c r="CQ67" s="520"/>
      <c r="CR67" s="520"/>
      <c r="CS67" s="520"/>
      <c r="CT67" s="520"/>
      <c r="CU67" s="520"/>
      <c r="CV67" s="520"/>
      <c r="CW67" s="520"/>
      <c r="CX67" s="520"/>
      <c r="CY67" s="520"/>
      <c r="CZ67" s="520"/>
      <c r="DA67" s="520"/>
      <c r="DB67" s="520"/>
      <c r="DC67" s="520"/>
      <c r="DD67" s="520"/>
      <c r="DE67" s="520"/>
      <c r="DF67" s="520"/>
      <c r="DG67" s="520"/>
      <c r="DH67" s="520"/>
      <c r="DI67" s="520"/>
      <c r="DJ67" s="520"/>
      <c r="DK67" s="520"/>
      <c r="DL67" s="265"/>
      <c r="DM67" s="265"/>
      <c r="DN67" s="265"/>
      <c r="DO67" s="265"/>
      <c r="DP67" s="265"/>
      <c r="DQ67" s="265"/>
      <c r="DR67" s="265"/>
      <c r="DS67" s="266"/>
      <c r="DT67" s="521"/>
      <c r="DU67" s="521"/>
      <c r="DV67" s="521"/>
      <c r="DW67" s="521"/>
      <c r="DX67" s="521"/>
      <c r="DY67" s="521"/>
      <c r="DZ67" s="521"/>
      <c r="EA67" s="521"/>
      <c r="EB67" s="521"/>
      <c r="EC67" s="130"/>
      <c r="ED67" s="13"/>
      <c r="EE67" s="13"/>
      <c r="EF67" s="13"/>
      <c r="EG67" s="13"/>
      <c r="EH67" s="13"/>
      <c r="EI67" s="13"/>
      <c r="EJ67" s="13"/>
      <c r="EK67" s="23"/>
      <c r="EL67" s="13"/>
      <c r="ES67" s="23"/>
      <c r="ET67" s="13"/>
      <c r="FA67" s="23"/>
      <c r="FB67" s="13"/>
      <c r="FI67" s="23"/>
      <c r="FJ67" s="13"/>
      <c r="FQ67" s="23"/>
      <c r="FR67" s="13"/>
      <c r="FY67" s="23"/>
      <c r="FZ67" s="14"/>
      <c r="GA67" s="14"/>
      <c r="GB67" s="14"/>
      <c r="GC67" s="14"/>
      <c r="GD67" s="14"/>
      <c r="GH67" s="13"/>
      <c r="GI67" s="13"/>
      <c r="GJ67" s="13"/>
      <c r="GK67" s="13"/>
      <c r="GL67" s="23"/>
      <c r="GM67" s="13"/>
      <c r="GT67" s="23"/>
      <c r="GU67" s="13"/>
      <c r="HB67" s="23"/>
      <c r="HC67" s="13"/>
      <c r="HJ67" s="23"/>
      <c r="HK67" s="13"/>
      <c r="HR67" s="23"/>
      <c r="HS67" s="14"/>
      <c r="HT67" s="14"/>
      <c r="HU67" s="14"/>
      <c r="HV67" s="14"/>
      <c r="HW67" s="14"/>
      <c r="HX67" s="14"/>
      <c r="HY67" s="14"/>
      <c r="HZ67" s="14"/>
      <c r="IA67" s="14"/>
      <c r="IF67" s="90"/>
      <c r="IJ67" s="13"/>
      <c r="IK67" s="13"/>
      <c r="IL67" s="13"/>
      <c r="IM67" s="13"/>
      <c r="IN67" s="13"/>
      <c r="IO67" s="13"/>
      <c r="IP67" s="13"/>
      <c r="IQ67" s="13"/>
    </row>
    <row r="68" spans="1:252" s="65" customFormat="1" ht="16.5" customHeight="1" hidden="1">
      <c r="A68" s="64"/>
      <c r="B68" s="231"/>
      <c r="AS68" s="37"/>
      <c r="AT68" s="35"/>
      <c r="AU68" s="35"/>
      <c r="AV68" s="36"/>
      <c r="AW68" s="34"/>
      <c r="AX68" s="34"/>
      <c r="AY68" s="67"/>
      <c r="BA68" s="39"/>
      <c r="BB68" s="38"/>
      <c r="BC68" s="38"/>
      <c r="BD68" s="611"/>
      <c r="BE68" s="611"/>
      <c r="BF68" s="611"/>
      <c r="BG68" s="611"/>
      <c r="BH68" s="611"/>
      <c r="BI68" s="611"/>
      <c r="BJ68" s="611"/>
      <c r="BK68" s="611"/>
      <c r="BL68" s="611"/>
      <c r="BM68" s="611"/>
      <c r="BN68" s="611"/>
      <c r="BO68" s="611"/>
      <c r="BP68" s="611"/>
      <c r="BQ68" s="611"/>
      <c r="BR68" s="611"/>
      <c r="BS68" s="611"/>
      <c r="BT68" s="611"/>
      <c r="BU68" s="611"/>
      <c r="BV68" s="611"/>
      <c r="BW68" s="611"/>
      <c r="BX68" s="611"/>
      <c r="BY68" s="611"/>
      <c r="BZ68" s="611"/>
      <c r="CA68" s="611"/>
      <c r="CB68" s="158"/>
      <c r="CC68" s="158"/>
      <c r="CD68" s="159"/>
      <c r="CE68" s="160"/>
      <c r="CF68" s="155"/>
      <c r="CG68" s="156"/>
      <c r="CH68" s="156"/>
      <c r="CI68" s="157"/>
      <c r="CJ68" s="158"/>
      <c r="CK68" s="158"/>
      <c r="CL68" s="159"/>
      <c r="CM68" s="160"/>
      <c r="CN68" s="611"/>
      <c r="CO68" s="611"/>
      <c r="CP68" s="611"/>
      <c r="CQ68" s="611"/>
      <c r="CR68" s="611"/>
      <c r="CS68" s="611"/>
      <c r="CT68" s="611"/>
      <c r="CU68" s="611"/>
      <c r="CV68" s="611"/>
      <c r="CW68" s="611"/>
      <c r="CX68" s="611"/>
      <c r="CY68" s="611"/>
      <c r="CZ68" s="611"/>
      <c r="DA68" s="611"/>
      <c r="DB68" s="611"/>
      <c r="DC68" s="611"/>
      <c r="DD68" s="611"/>
      <c r="DE68" s="611"/>
      <c r="DF68" s="611"/>
      <c r="DG68" s="611"/>
      <c r="DH68" s="611"/>
      <c r="DI68" s="611"/>
      <c r="DJ68" s="611"/>
      <c r="DK68" s="611"/>
      <c r="DL68" s="155"/>
      <c r="DM68" s="156"/>
      <c r="DN68" s="156"/>
      <c r="DO68" s="157"/>
      <c r="DP68" s="158"/>
      <c r="DQ68" s="158"/>
      <c r="DR68" s="159"/>
      <c r="DS68" s="160"/>
      <c r="DT68" s="608"/>
      <c r="DU68" s="608"/>
      <c r="DV68" s="608"/>
      <c r="DW68" s="608"/>
      <c r="DX68" s="608"/>
      <c r="DY68" s="608"/>
      <c r="DZ68" s="608"/>
      <c r="EA68" s="608"/>
      <c r="EB68" s="608"/>
      <c r="EC68" s="608"/>
      <c r="ED68" s="608"/>
      <c r="EE68" s="608"/>
      <c r="EF68" s="608"/>
      <c r="EG68" s="608"/>
      <c r="EH68" s="608"/>
      <c r="EI68" s="608"/>
      <c r="EJ68" s="608"/>
      <c r="EK68" s="608"/>
      <c r="EL68" s="608"/>
      <c r="EM68" s="63"/>
      <c r="EN68" s="64"/>
      <c r="EO68" s="61"/>
      <c r="EP68" s="59"/>
      <c r="EQ68" s="38"/>
      <c r="ER68" s="38"/>
      <c r="ES68" s="62"/>
      <c r="ET68" s="60"/>
      <c r="EU68" s="63"/>
      <c r="EV68" s="64"/>
      <c r="EW68" s="61"/>
      <c r="EX68" s="59"/>
      <c r="EY68" s="38"/>
      <c r="EZ68" s="38"/>
      <c r="FA68" s="62"/>
      <c r="FB68" s="60"/>
      <c r="FC68" s="63"/>
      <c r="FD68" s="64"/>
      <c r="FE68" s="61"/>
      <c r="FF68" s="59"/>
      <c r="FG68" s="38"/>
      <c r="FH68" s="38"/>
      <c r="FI68" s="62"/>
      <c r="FJ68" s="60"/>
      <c r="FK68" s="63"/>
      <c r="FL68" s="64"/>
      <c r="FM68" s="61"/>
      <c r="FN68" s="59"/>
      <c r="FO68" s="38"/>
      <c r="FP68" s="38"/>
      <c r="FQ68" s="62"/>
      <c r="FR68" s="60"/>
      <c r="FS68" s="63"/>
      <c r="FT68" s="64"/>
      <c r="FU68" s="61"/>
      <c r="FV68" s="59"/>
      <c r="FW68" s="38"/>
      <c r="FX68" s="38"/>
      <c r="FY68" s="62"/>
      <c r="FZ68" s="60"/>
      <c r="GA68" s="63"/>
      <c r="GB68" s="64"/>
      <c r="GC68" s="61"/>
      <c r="GD68" s="59"/>
      <c r="GE68" s="38"/>
      <c r="GF68" s="38"/>
      <c r="GG68" s="62"/>
      <c r="GH68" s="60"/>
      <c r="GI68" s="80"/>
      <c r="GJ68" s="80"/>
      <c r="GK68" s="80"/>
      <c r="GL68" s="80"/>
      <c r="GM68" s="80"/>
      <c r="GN68" s="63"/>
      <c r="GO68" s="64"/>
      <c r="GP68" s="61"/>
      <c r="GQ68" s="59"/>
      <c r="GR68" s="38"/>
      <c r="GS68" s="38"/>
      <c r="GT68" s="62"/>
      <c r="GU68" s="60"/>
      <c r="GV68" s="63"/>
      <c r="GW68" s="64"/>
      <c r="GX68" s="61"/>
      <c r="GY68" s="59"/>
      <c r="GZ68" s="38"/>
      <c r="HA68" s="38"/>
      <c r="HB68" s="62"/>
      <c r="HC68" s="60"/>
      <c r="HD68" s="63"/>
      <c r="HE68" s="64"/>
      <c r="HF68" s="61"/>
      <c r="HG68" s="59"/>
      <c r="HH68" s="38"/>
      <c r="HI68" s="38"/>
      <c r="HJ68" s="62"/>
      <c r="HK68" s="60"/>
      <c r="HL68" s="63"/>
      <c r="HM68" s="64"/>
      <c r="HN68" s="61"/>
      <c r="HO68" s="59"/>
      <c r="HP68" s="38"/>
      <c r="HQ68" s="38"/>
      <c r="HR68" s="62"/>
      <c r="HS68" s="60"/>
      <c r="HT68" s="63"/>
      <c r="HU68" s="64"/>
      <c r="HV68" s="61"/>
      <c r="HW68" s="59"/>
      <c r="HX68" s="38"/>
      <c r="HY68" s="38"/>
      <c r="HZ68" s="62"/>
      <c r="IA68" s="6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93"/>
      <c r="IP68" s="80"/>
      <c r="IQ68" s="80"/>
      <c r="IR68" s="87"/>
    </row>
    <row r="69" spans="1:252" s="65" customFormat="1" ht="16.5" customHeight="1" hidden="1">
      <c r="A69" s="64"/>
      <c r="B69" s="231"/>
      <c r="AS69" s="37"/>
      <c r="AT69" s="35"/>
      <c r="AU69" s="35"/>
      <c r="AV69" s="36"/>
      <c r="AW69" s="34"/>
      <c r="AX69" s="34"/>
      <c r="AY69" s="67"/>
      <c r="BA69" s="39"/>
      <c r="BB69" s="38"/>
      <c r="BC69" s="38"/>
      <c r="BD69" s="513"/>
      <c r="BE69" s="513"/>
      <c r="BF69" s="513"/>
      <c r="BG69" s="513"/>
      <c r="BH69" s="513"/>
      <c r="BI69" s="513"/>
      <c r="BJ69" s="513"/>
      <c r="BK69" s="513"/>
      <c r="BL69" s="513"/>
      <c r="BM69" s="513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13"/>
      <c r="CB69" s="158"/>
      <c r="CC69" s="158"/>
      <c r="CD69" s="159"/>
      <c r="CE69" s="160"/>
      <c r="CF69" s="155"/>
      <c r="CG69" s="156"/>
      <c r="CH69" s="156"/>
      <c r="CI69" s="157"/>
      <c r="CJ69" s="158"/>
      <c r="CK69" s="158"/>
      <c r="CL69" s="159"/>
      <c r="CM69" s="160"/>
      <c r="CN69" s="513"/>
      <c r="CO69" s="513"/>
      <c r="CP69" s="513"/>
      <c r="CQ69" s="513"/>
      <c r="CR69" s="513"/>
      <c r="CS69" s="513"/>
      <c r="CT69" s="513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13"/>
      <c r="DI69" s="513"/>
      <c r="DJ69" s="513"/>
      <c r="DK69" s="513"/>
      <c r="DL69" s="155"/>
      <c r="DM69" s="156"/>
      <c r="DN69" s="156"/>
      <c r="DO69" s="157"/>
      <c r="DP69" s="158"/>
      <c r="DQ69" s="158"/>
      <c r="DR69" s="159"/>
      <c r="DS69" s="160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63"/>
      <c r="EN69" s="64"/>
      <c r="EO69" s="61"/>
      <c r="EP69" s="59"/>
      <c r="EQ69" s="38"/>
      <c r="ER69" s="38"/>
      <c r="ES69" s="62"/>
      <c r="ET69" s="60"/>
      <c r="EU69" s="63"/>
      <c r="EV69" s="64"/>
      <c r="EW69" s="61"/>
      <c r="EX69" s="59"/>
      <c r="EY69" s="38"/>
      <c r="EZ69" s="38"/>
      <c r="FA69" s="62"/>
      <c r="FB69" s="60"/>
      <c r="FC69" s="63"/>
      <c r="FD69" s="64"/>
      <c r="FE69" s="61"/>
      <c r="FF69" s="59"/>
      <c r="FG69" s="38"/>
      <c r="FH69" s="38"/>
      <c r="FI69" s="62"/>
      <c r="FJ69" s="60"/>
      <c r="FK69" s="63"/>
      <c r="FL69" s="64"/>
      <c r="FM69" s="61"/>
      <c r="FN69" s="59"/>
      <c r="FO69" s="38"/>
      <c r="FP69" s="38"/>
      <c r="FQ69" s="62"/>
      <c r="FR69" s="60"/>
      <c r="FS69" s="63"/>
      <c r="FT69" s="64"/>
      <c r="FU69" s="61"/>
      <c r="FV69" s="59"/>
      <c r="FW69" s="38"/>
      <c r="FX69" s="38"/>
      <c r="FY69" s="62"/>
      <c r="FZ69" s="60"/>
      <c r="GA69" s="63"/>
      <c r="GB69" s="64"/>
      <c r="GC69" s="61"/>
      <c r="GD69" s="59"/>
      <c r="GE69" s="38"/>
      <c r="GF69" s="38"/>
      <c r="GG69" s="62"/>
      <c r="GH69" s="60"/>
      <c r="GI69" s="80"/>
      <c r="GJ69" s="80"/>
      <c r="GK69" s="80"/>
      <c r="GL69" s="80"/>
      <c r="GM69" s="80"/>
      <c r="GN69" s="63"/>
      <c r="GO69" s="64"/>
      <c r="GP69" s="61"/>
      <c r="GQ69" s="59"/>
      <c r="GR69" s="38"/>
      <c r="GS69" s="38"/>
      <c r="GT69" s="62"/>
      <c r="GU69" s="60"/>
      <c r="GV69" s="63"/>
      <c r="GW69" s="64"/>
      <c r="GX69" s="61"/>
      <c r="GY69" s="59"/>
      <c r="GZ69" s="38"/>
      <c r="HA69" s="38"/>
      <c r="HB69" s="62"/>
      <c r="HC69" s="60"/>
      <c r="HD69" s="63"/>
      <c r="HE69" s="64"/>
      <c r="HF69" s="61"/>
      <c r="HG69" s="59"/>
      <c r="HH69" s="38"/>
      <c r="HI69" s="38"/>
      <c r="HJ69" s="62"/>
      <c r="HK69" s="60"/>
      <c r="HL69" s="63"/>
      <c r="HM69" s="64"/>
      <c r="HN69" s="61"/>
      <c r="HO69" s="59"/>
      <c r="HP69" s="38"/>
      <c r="HQ69" s="38"/>
      <c r="HR69" s="62"/>
      <c r="HS69" s="60"/>
      <c r="HT69" s="63"/>
      <c r="HU69" s="64"/>
      <c r="HV69" s="61"/>
      <c r="HW69" s="59"/>
      <c r="HX69" s="38"/>
      <c r="HY69" s="38"/>
      <c r="HZ69" s="62"/>
      <c r="IA69" s="60"/>
      <c r="IB69" s="80"/>
      <c r="IC69" s="80"/>
      <c r="ID69" s="80"/>
      <c r="IE69" s="80"/>
      <c r="IF69" s="80"/>
      <c r="IG69" s="80"/>
      <c r="IH69" s="80"/>
      <c r="II69" s="80"/>
      <c r="IJ69" s="80"/>
      <c r="IK69" s="80"/>
      <c r="IL69" s="80"/>
      <c r="IM69" s="80"/>
      <c r="IN69" s="80"/>
      <c r="IO69" s="93"/>
      <c r="IP69" s="80"/>
      <c r="IQ69" s="80"/>
      <c r="IR69" s="87"/>
    </row>
    <row r="70" spans="2:252" ht="15.75" hidden="1">
      <c r="B70" s="638" t="s">
        <v>379</v>
      </c>
      <c r="C70" s="638"/>
      <c r="D70" s="638"/>
      <c r="H70" s="14"/>
      <c r="I70" s="14"/>
      <c r="J70" s="14"/>
      <c r="K70" s="14"/>
      <c r="L70" s="125"/>
      <c r="X70" s="127"/>
      <c r="Y70" s="127"/>
      <c r="Z70" s="127"/>
      <c r="AA70" s="127"/>
      <c r="AB70" s="128"/>
      <c r="AC70" s="127"/>
      <c r="AD70" s="127"/>
      <c r="AE70" s="127"/>
      <c r="AF70" s="127"/>
      <c r="AG70" s="127"/>
      <c r="AH70" s="127"/>
      <c r="AI70" s="127"/>
      <c r="AJ70" s="128"/>
      <c r="AK70" s="127"/>
      <c r="AL70" s="127"/>
      <c r="AM70" s="127"/>
      <c r="AN70" s="127"/>
      <c r="AO70" s="127"/>
      <c r="AP70" s="127"/>
      <c r="AQ70" s="127"/>
      <c r="AR70" s="128"/>
      <c r="AS70" s="127"/>
      <c r="AT70" s="127"/>
      <c r="AU70" s="127"/>
      <c r="AV70" s="127"/>
      <c r="AW70" s="127"/>
      <c r="AX70" s="127"/>
      <c r="AY70" s="127"/>
      <c r="AZ70" s="129"/>
      <c r="BA70" s="127"/>
      <c r="BB70" s="130"/>
      <c r="BC70" s="130"/>
      <c r="BD70" s="163"/>
      <c r="BE70" s="163"/>
      <c r="BF70" s="163"/>
      <c r="BG70" s="163"/>
      <c r="BH70" s="163"/>
      <c r="BI70" s="163"/>
      <c r="BJ70" s="163"/>
      <c r="EI70" s="130"/>
      <c r="EJ70" s="130"/>
      <c r="EK70" s="130"/>
      <c r="EL70" s="130"/>
      <c r="IR70" s="35"/>
    </row>
    <row r="71" spans="1:252" s="16" customFormat="1" ht="16.5" customHeight="1" hidden="1">
      <c r="A71" s="277">
        <f>1+A45</f>
        <v>14</v>
      </c>
      <c r="B71" s="135" t="s">
        <v>136</v>
      </c>
      <c r="C71" s="136" t="s">
        <v>137</v>
      </c>
      <c r="D71" s="137" t="s">
        <v>138</v>
      </c>
      <c r="E71" s="171">
        <v>8.6</v>
      </c>
      <c r="F71" s="168">
        <v>8</v>
      </c>
      <c r="G71" s="168"/>
      <c r="H71" s="169">
        <f>IF(ISBLANK(G71),F71,F71&amp;"/"&amp;G71)</f>
        <v>8</v>
      </c>
      <c r="I71" s="171">
        <f>ROUND((E71+F71)/2,1)</f>
        <v>8.3</v>
      </c>
      <c r="J71" s="171" t="str">
        <f>IF(ISNUMBER(G71),ROUND((E71+G71)/2,1),"-")</f>
        <v>-</v>
      </c>
      <c r="K71" s="372">
        <f>MAX(I71:J71)</f>
        <v>8.3</v>
      </c>
      <c r="L71" s="209">
        <f>IF(I71&gt;=5,I71,IF(J71&gt;=5,I71&amp;"/"&amp;J71,I71&amp;"/"&amp;J71))</f>
        <v>8.3</v>
      </c>
      <c r="M71" s="209">
        <v>6</v>
      </c>
      <c r="N71" s="210">
        <v>9</v>
      </c>
      <c r="O71" s="210"/>
      <c r="P71" s="211">
        <f>IF(ISBLANK(O71),N71,N71&amp;"/"&amp;O71)</f>
        <v>9</v>
      </c>
      <c r="Q71" s="209">
        <f>ROUND((M71+N71)/2,1)</f>
        <v>7.5</v>
      </c>
      <c r="R71" s="209" t="str">
        <f>IF(ISNUMBER(O71),ROUND((M71+O71)/2,1),"-")</f>
        <v>-</v>
      </c>
      <c r="S71" s="348">
        <f>MAX(Q71:R71)</f>
        <v>7.5</v>
      </c>
      <c r="T71" s="209">
        <f>IF(Q71&gt;=5,Q71,IF(R71&gt;=5,Q71&amp;"/"&amp;R71,Q71&amp;"/"&amp;R71))</f>
        <v>7.5</v>
      </c>
      <c r="U71" s="209">
        <v>7.7</v>
      </c>
      <c r="V71" s="210">
        <v>7</v>
      </c>
      <c r="W71" s="210"/>
      <c r="X71" s="211">
        <f>IF(ISBLANK(W71),V71,V71&amp;"/"&amp;W71)</f>
        <v>7</v>
      </c>
      <c r="Y71" s="209">
        <f>ROUND((U71+V71)/2,1)</f>
        <v>7.4</v>
      </c>
      <c r="Z71" s="209" t="str">
        <f>IF(ISNUMBER(W71),ROUND((U71+W71)/2,1),"-")</f>
        <v>-</v>
      </c>
      <c r="AA71" s="348">
        <f>MAX(Y71:Z71)</f>
        <v>7.4</v>
      </c>
      <c r="AB71" s="209">
        <f>IF(Y71&gt;=5,Y71,IF(Z71&gt;=5,Y71&amp;"/"&amp;Z71,Y71&amp;"/"&amp;Z71))</f>
        <v>7.4</v>
      </c>
      <c r="AC71" s="209">
        <v>7</v>
      </c>
      <c r="AD71" s="210">
        <v>8</v>
      </c>
      <c r="AE71" s="210"/>
      <c r="AF71" s="211">
        <f>IF(ISBLANK(AE71),AD71,AD71&amp;"/"&amp;AE71)</f>
        <v>8</v>
      </c>
      <c r="AG71" s="209">
        <f>ROUND((AC71+AD71)/2,1)</f>
        <v>7.5</v>
      </c>
      <c r="AH71" s="209" t="str">
        <f>IF(ISNUMBER(AE71),ROUND((AC71+AE71)/2,1),"-")</f>
        <v>-</v>
      </c>
      <c r="AI71" s="348">
        <f>MAX(AG71:AH71)</f>
        <v>7.5</v>
      </c>
      <c r="AJ71" s="209">
        <f>IF(AG71&gt;=5,AG71,IF(AH71&gt;=5,AG71&amp;"/"&amp;AH71,AG71&amp;"/"&amp;AH71))</f>
        <v>7.5</v>
      </c>
      <c r="AK71" s="209">
        <v>9.5</v>
      </c>
      <c r="AL71" s="210">
        <v>10</v>
      </c>
      <c r="AM71" s="210"/>
      <c r="AN71" s="211">
        <f>IF(ISBLANK(AM71),AL71,AL71&amp;"/"&amp;AM71)</f>
        <v>10</v>
      </c>
      <c r="AO71" s="209">
        <f>ROUND((AK71+AL71)/2,1)</f>
        <v>9.8</v>
      </c>
      <c r="AP71" s="209" t="str">
        <f>IF(ISNUMBER(AM71),ROUND((AK71+AM71)/2,1),"-")</f>
        <v>-</v>
      </c>
      <c r="AQ71" s="348">
        <f>MAX(AO71:AP71)</f>
        <v>9.8</v>
      </c>
      <c r="AR71" s="209">
        <f>IF(AO71&gt;=5,AO71,IF(AP71&gt;=5,AO71&amp;"/"&amp;AP71,AO71&amp;"/"&amp;AP71))</f>
        <v>9.8</v>
      </c>
      <c r="AS71" s="209">
        <v>9.3</v>
      </c>
      <c r="AT71" s="210">
        <v>9</v>
      </c>
      <c r="AU71" s="210"/>
      <c r="AV71" s="211">
        <f>IF(ISBLANK(AU71),AT71,AT71&amp;"/"&amp;AU71)</f>
        <v>9</v>
      </c>
      <c r="AW71" s="209">
        <f>ROUND((AS71+AT71)/2,1)</f>
        <v>9.2</v>
      </c>
      <c r="AX71" s="209" t="str">
        <f>IF(ISNUMBER(AU71),ROUND((AS71+AU71)/2,1),"-")</f>
        <v>-</v>
      </c>
      <c r="AY71" s="348">
        <f>MAX(AW71:AX71)</f>
        <v>9.2</v>
      </c>
      <c r="AZ71" s="209">
        <f>IF(AW71&gt;=5,AW71,IF(AX71&gt;=5,AW71&amp;"/"&amp;AX71,AW71&amp;"/"&amp;AX71))</f>
        <v>9.2</v>
      </c>
      <c r="BA71" s="214">
        <v>6</v>
      </c>
      <c r="BB71" s="225">
        <f>ROUND((K71*$L$3+S71*$T$3+AA71*$AB$3+AI71*$AJ$3+AQ71*$AR$3+AY71*$AZ$3+BA71*$BA$3)/$BB$3,1)</f>
        <v>8.1</v>
      </c>
      <c r="BC71" s="377" t="str">
        <f>IF(BB71&lt;4,"Kém",IF(BB71&lt;5,"Yếu",IF(BB71&lt;6,"TB",IF(BB71&lt;7,"TBK",IF(BB71&lt;8,"Khá",IF(BB71&lt;9,"Giỏi","XS"))))))</f>
        <v>Giỏi</v>
      </c>
      <c r="BD71" s="209">
        <v>6.7</v>
      </c>
      <c r="BE71" s="210">
        <v>6</v>
      </c>
      <c r="BF71" s="210"/>
      <c r="BG71" s="211">
        <f>IF(ISBLANK(BF71),BE71,BE71&amp;"/"&amp;BF71)</f>
        <v>6</v>
      </c>
      <c r="BH71" s="209">
        <f>ROUND((BD71+BE71)/2,1)</f>
        <v>6.4</v>
      </c>
      <c r="BI71" s="209" t="str">
        <f>IF(ISNUMBER(BF71),ROUND((BD71+BF71)/2,1),"-")</f>
        <v>-</v>
      </c>
      <c r="BJ71" s="348">
        <f>MAX(BH71:BI71)</f>
        <v>6.4</v>
      </c>
      <c r="BK71" s="209">
        <f>IF(BH71&gt;=5,BH71,IF(BI71&gt;=5,BH71&amp;"/"&amp;BI71,BH71&amp;"/"&amp;BI71))</f>
        <v>6.4</v>
      </c>
      <c r="BL71" s="209">
        <v>9</v>
      </c>
      <c r="BM71" s="215">
        <v>6</v>
      </c>
      <c r="BN71" s="215"/>
      <c r="BO71" s="211">
        <f>IF(ISBLANK(BN71),BM71,BM71&amp;"/"&amp;BN71)</f>
        <v>6</v>
      </c>
      <c r="BP71" s="209">
        <f>ROUND((BL71+BM71)/2,1)</f>
        <v>7.5</v>
      </c>
      <c r="BQ71" s="209" t="str">
        <f>IF(ISNUMBER(BN71),ROUND((BL71+BN71)/2,1),"-")</f>
        <v>-</v>
      </c>
      <c r="BR71" s="348">
        <f>MAX(BP71:BQ71)</f>
        <v>7.5</v>
      </c>
      <c r="BS71" s="209">
        <f>IF(BP71&gt;=5,BP71,IF(BQ71&gt;=5,BP71&amp;"/"&amp;BQ71,BP71&amp;"/"&amp;BQ71))</f>
        <v>7.5</v>
      </c>
      <c r="BT71" s="209"/>
      <c r="BU71" s="209"/>
      <c r="BV71" s="348"/>
      <c r="BW71" s="209"/>
      <c r="BX71" s="209">
        <v>9</v>
      </c>
      <c r="BY71" s="210">
        <v>10</v>
      </c>
      <c r="BZ71" s="210"/>
      <c r="CA71" s="211">
        <f>IF(ISBLANK(BZ71),BY71,BY71&amp;"/"&amp;BZ71)</f>
        <v>10</v>
      </c>
      <c r="CB71" s="209">
        <f>ROUND((BX71+BY71)/2,1)</f>
        <v>9.5</v>
      </c>
      <c r="CC71" s="209" t="str">
        <f>IF(ISNUMBER(BZ71),ROUND((BX71+BZ71)/2,1),"-")</f>
        <v>-</v>
      </c>
      <c r="CD71" s="348">
        <f>MAX(CB71:CC71)</f>
        <v>9.5</v>
      </c>
      <c r="CE71" s="209">
        <f>IF(CB71&gt;=5,CB71,IF(CC71&gt;=5,CB71&amp;"/"&amp;CC71,CB71&amp;"/"&amp;CC71))</f>
        <v>9.5</v>
      </c>
      <c r="CF71" s="209">
        <v>7</v>
      </c>
      <c r="CG71" s="210">
        <v>6</v>
      </c>
      <c r="CH71" s="210"/>
      <c r="CI71" s="211">
        <f>IF(ISBLANK(CH71),CG71,CG71&amp;"/"&amp;CH71)</f>
        <v>6</v>
      </c>
      <c r="CJ71" s="209">
        <f>ROUND((CF71+CG71)/2,1)</f>
        <v>6.5</v>
      </c>
      <c r="CK71" s="209" t="str">
        <f>IF(ISNUMBER(CH71),ROUND((CF71+CH71)/2,1),"-")</f>
        <v>-</v>
      </c>
      <c r="CL71" s="348">
        <f>MAX(CJ71:CK71)</f>
        <v>6.5</v>
      </c>
      <c r="CM71" s="209">
        <f>IF(CJ71&gt;=5,CJ71,IF(CK71&gt;=5,CJ71&amp;"/"&amp;CK71,CJ71&amp;"/"&amp;CK71))</f>
        <v>6.5</v>
      </c>
      <c r="CN71" s="209">
        <v>7.2</v>
      </c>
      <c r="CO71" s="210">
        <v>6</v>
      </c>
      <c r="CP71" s="210"/>
      <c r="CQ71" s="211">
        <f>IF(ISBLANK(CP71),CO71,CO71&amp;"/"&amp;CP71)</f>
        <v>6</v>
      </c>
      <c r="CR71" s="209">
        <f>ROUND((CN71+CO71)/2,1)</f>
        <v>6.6</v>
      </c>
      <c r="CS71" s="209" t="str">
        <f>IF(ISNUMBER(CP71),ROUND((CN71+CP71)/2,1),"-")</f>
        <v>-</v>
      </c>
      <c r="CT71" s="348">
        <f>MAX(CR71:CS71)</f>
        <v>6.6</v>
      </c>
      <c r="CU71" s="209">
        <f>IF(CR71&gt;=5,CR71,IF(CS71&gt;=5,CR71&amp;"/"&amp;CS71,CR71&amp;"/"&amp;CS71))</f>
        <v>6.6</v>
      </c>
      <c r="CV71" s="209">
        <v>7.25</v>
      </c>
      <c r="CW71" s="210">
        <v>9</v>
      </c>
      <c r="CX71" s="210"/>
      <c r="CY71" s="211">
        <f>IF(ISBLANK(CX71),CW71,CW71&amp;"/"&amp;CX71)</f>
        <v>9</v>
      </c>
      <c r="CZ71" s="209">
        <f>ROUND((CV71+CW71)/2,1)</f>
        <v>8.1</v>
      </c>
      <c r="DA71" s="209" t="str">
        <f>IF(ISNUMBER(CX71),ROUND((CV71+CX71)/2,1),"-")</f>
        <v>-</v>
      </c>
      <c r="DB71" s="348">
        <f>MAX(CZ71:DA71)</f>
        <v>8.1</v>
      </c>
      <c r="DC71" s="209">
        <f>IF(CZ71&gt;=5,CZ71,IF(DA71&gt;=5,CZ71&amp;"/"&amp;DA71,CZ71&amp;"/"&amp;DA71))</f>
        <v>8.1</v>
      </c>
      <c r="DD71" s="209">
        <v>8</v>
      </c>
      <c r="DE71" s="210">
        <v>9</v>
      </c>
      <c r="DF71" s="210"/>
      <c r="DG71" s="211">
        <f>IF(ISBLANK(DF71),DE71,DE71&amp;"/"&amp;DF71)</f>
        <v>9</v>
      </c>
      <c r="DH71" s="209">
        <f>ROUND((DD71+DE71)/2,1)</f>
        <v>8.5</v>
      </c>
      <c r="DI71" s="209" t="str">
        <f>IF(ISNUMBER(DF71),ROUND((DD71+DF71)/2,1),"-")</f>
        <v>-</v>
      </c>
      <c r="DJ71" s="348">
        <f>MAX(DH71:DI71)</f>
        <v>8.5</v>
      </c>
      <c r="DK71" s="209">
        <f>IF(DH71&gt;=5,DH71,IF(DI71&gt;=5,DH71&amp;"/"&amp;DI71,DH71&amp;"/"&amp;DI71))</f>
        <v>8.5</v>
      </c>
      <c r="DL71" s="209">
        <v>8.2</v>
      </c>
      <c r="DM71" s="210">
        <v>7</v>
      </c>
      <c r="DN71" s="210"/>
      <c r="DO71" s="211">
        <f>IF(ISBLANK(DN71),DM71,DM71&amp;"/"&amp;DN71)</f>
        <v>7</v>
      </c>
      <c r="DP71" s="209">
        <f>ROUND((DL71+DM71)/2,1)</f>
        <v>7.6</v>
      </c>
      <c r="DQ71" s="209" t="str">
        <f>IF(ISNUMBER(DN71),ROUND((DL71+DN71)/2,1),"-")</f>
        <v>-</v>
      </c>
      <c r="DR71" s="348">
        <f>MAX(DP71:DQ71)</f>
        <v>7.6</v>
      </c>
      <c r="DS71" s="209">
        <f>IF(DP71&gt;=5,DP71,IF(DQ71&gt;=5,DP71&amp;"/"&amp;DQ71,DP71&amp;"/"&amp;DQ71))</f>
        <v>7.6</v>
      </c>
      <c r="DT71" s="214">
        <v>7</v>
      </c>
      <c r="DU71" s="214"/>
      <c r="DV71" s="311">
        <f>MAX(DT71,DU71)</f>
        <v>7</v>
      </c>
      <c r="DW71" s="312">
        <f>IF(DT71&gt;=5,DT71,IF(DU71&gt;=5,DT71&amp;"/"&amp;DU71,DT71&amp;"/"&amp;DU71))</f>
        <v>7</v>
      </c>
      <c r="DX71" s="215">
        <v>8</v>
      </c>
      <c r="DY71" s="214"/>
      <c r="DZ71" s="311">
        <f>MAX(DX71,DY71)</f>
        <v>8</v>
      </c>
      <c r="EA71" s="312">
        <f>IF(DX71&gt;=5,DX71,IF(DY71&gt;=5,DX71&amp;"/"&amp;DY71,DX71&amp;"/"&amp;DY71))</f>
        <v>8</v>
      </c>
      <c r="EB71" s="215">
        <v>7</v>
      </c>
      <c r="EC71" s="215"/>
      <c r="ED71" s="311">
        <f>MAX(EB71,EC71)</f>
        <v>7</v>
      </c>
      <c r="EE71" s="312">
        <f>IF(EB71&gt;=5,EB71,IF(EC71&gt;=5,EB71&amp;"/"&amp;EC71,EB71&amp;"/"&amp;EC71))</f>
        <v>7</v>
      </c>
      <c r="EF71" s="311">
        <f>MIN(DV71,ED71,DZ71)</f>
        <v>7</v>
      </c>
      <c r="EG71" s="348">
        <f>ROUND(SUM(DV71,DZ71,ED71)/3,1)</f>
        <v>7.3</v>
      </c>
      <c r="EH71" s="210">
        <v>8</v>
      </c>
      <c r="EI71" s="267">
        <f>ROUND((CL71*$CM$3+CT71*$CU$3+DB71*$DC$3+DJ71*$DK$3+EH71*$EH$3+BJ71*$BK$3+BR71*$BW$3+CD71*$CE$3+EG71*$EG$3+DR71*$DS$3)/$EI$3,1)</f>
        <v>7.5</v>
      </c>
      <c r="EJ71" s="207" t="str">
        <f>IF(EI71&lt;4,"Kém",IF(EI71&lt;5,"Yếu",IF(EI71&lt;6,"TB",IF(EI71&lt;7,"TBK",IF(EI71&lt;8,"Khá",IF(EI71&lt;9,"Giỏi","XS"))))))</f>
        <v>Khá</v>
      </c>
      <c r="EK71" s="267">
        <f>ROUND((BB71*$BB$3+EI71*$EI$3)/$EK$3,1)</f>
        <v>7.7</v>
      </c>
      <c r="EL71" s="204" t="str">
        <f>IF(EK71&lt;4,"Kém",IF(EK71&lt;5,"Yếu",IF(EK71&lt;6,"TB",IF(EK71&lt;7,"TBK",IF(EK71&lt;8,"Khá",IF(EK71&lt;9,"Giỏi","XS"))))))</f>
        <v>Khá</v>
      </c>
      <c r="EM71" s="33">
        <v>8.5</v>
      </c>
      <c r="EN71" s="17">
        <v>8</v>
      </c>
      <c r="EO71" s="17"/>
      <c r="EP71" s="25">
        <f>IF(ISBLANK(EO71),EN71,EN71&amp;"/"&amp;EO71)</f>
        <v>8</v>
      </c>
      <c r="EQ71" s="31">
        <f>ROUND((EM71+EN71)/2,1)</f>
        <v>8.3</v>
      </c>
      <c r="ER71" s="31" t="str">
        <f>IF(ISNUMBER(EO71),ROUND((EM71+EO71)/2,1),"-")</f>
        <v>-</v>
      </c>
      <c r="ES71" s="32">
        <f>MAX(EQ71:ER71)</f>
        <v>8.3</v>
      </c>
      <c r="ET71" s="143">
        <f>IF(EQ71&gt;=5,EQ71,IF(ER71&gt;=5,EQ71&amp;"/"&amp;ER71,EQ71&amp;"/"&amp;ER71))</f>
        <v>8.3</v>
      </c>
      <c r="EU71" s="33"/>
      <c r="EV71" s="17"/>
      <c r="EW71" s="17"/>
      <c r="EX71" s="25">
        <f>IF(ISBLANK(EW71),EV71,EV71&amp;"/"&amp;EW71)</f>
        <v>0</v>
      </c>
      <c r="EY71" s="31">
        <f>ROUND((EU71+EV71)/2,1)</f>
        <v>0</v>
      </c>
      <c r="EZ71" s="31" t="str">
        <f>IF(ISNUMBER(EW71),ROUND((EU71+EW71)/2,1),"-")</f>
        <v>-</v>
      </c>
      <c r="FA71" s="32">
        <f>MAX(EY71:EZ71)</f>
        <v>0</v>
      </c>
      <c r="FB71" s="143" t="str">
        <f>IF(EY71&gt;=5,EY71,IF(EZ71&gt;=5,EY71&amp;"/"&amp;EZ71,EY71&amp;"/"&amp;EZ71))</f>
        <v>0/-</v>
      </c>
      <c r="FC71" s="33">
        <v>7.5</v>
      </c>
      <c r="FD71" s="17">
        <v>7</v>
      </c>
      <c r="FE71" s="17"/>
      <c r="FF71" s="25">
        <f>IF(ISBLANK(FE71),FD71,FD71&amp;"/"&amp;FE71)</f>
        <v>7</v>
      </c>
      <c r="FG71" s="31">
        <f>ROUND((FC71+FD71)/2,1)</f>
        <v>7.3</v>
      </c>
      <c r="FH71" s="31" t="str">
        <f>IF(ISNUMBER(FE71),ROUND((FC71+FE71)/2,1),"-")</f>
        <v>-</v>
      </c>
      <c r="FI71" s="32">
        <f>MAX(FG71:FH71)</f>
        <v>7.3</v>
      </c>
      <c r="FJ71" s="143">
        <f>IF(FG71&gt;=5,FG71,IF(FH71&gt;=5,FG71&amp;"/"&amp;FH71,FG71&amp;"/"&amp;FH71))</f>
        <v>7.3</v>
      </c>
      <c r="FK71" s="33"/>
      <c r="FL71" s="17"/>
      <c r="FM71" s="17"/>
      <c r="FN71" s="25">
        <f>IF(ISBLANK(FM71),FL71,FL71&amp;"/"&amp;FM71)</f>
        <v>0</v>
      </c>
      <c r="FO71" s="31">
        <f>ROUND((FK71+FL71)/2,1)</f>
        <v>0</v>
      </c>
      <c r="FP71" s="31" t="str">
        <f>IF(ISNUMBER(FM71),ROUND((FK71+FM71)/2,1),"-")</f>
        <v>-</v>
      </c>
      <c r="FQ71" s="32">
        <f>MAX(FO71:FP71)</f>
        <v>0</v>
      </c>
      <c r="FR71" s="143" t="str">
        <f>IF(FO71&gt;=5,FO71,IF(FP71&gt;=5,FO71&amp;"/"&amp;FP71,FO71&amp;"/"&amp;FP71))</f>
        <v>0/-</v>
      </c>
      <c r="FS71" s="33"/>
      <c r="FT71" s="17"/>
      <c r="FU71" s="17"/>
      <c r="FV71" s="25">
        <f>IF(ISBLANK(FU71),FT71,FT71&amp;"/"&amp;FU71)</f>
        <v>0</v>
      </c>
      <c r="FW71" s="31">
        <f>ROUND((FS71+FT71)/2,1)</f>
        <v>0</v>
      </c>
      <c r="FX71" s="31" t="str">
        <f>IF(ISNUMBER(FU71),ROUND((FS71+FU71)/2,1),"-")</f>
        <v>-</v>
      </c>
      <c r="FY71" s="32">
        <f>MAX(FW71:FX71)</f>
        <v>0</v>
      </c>
      <c r="FZ71" s="143" t="str">
        <f>IF(FW71&gt;=5,FW71,IF(FX71&gt;=5,FW71&amp;"/"&amp;FX71,FW71&amp;"/"&amp;FX71))</f>
        <v>0/-</v>
      </c>
      <c r="GA71" s="33"/>
      <c r="GB71" s="17"/>
      <c r="GC71" s="17"/>
      <c r="GD71" s="25">
        <f>IF(ISBLANK(GC71),GB71,GB71&amp;"/"&amp;GC71)</f>
        <v>0</v>
      </c>
      <c r="GE71" s="31">
        <f>ROUND((GA71+GB71)/2,1)</f>
        <v>0</v>
      </c>
      <c r="GF71" s="31" t="str">
        <f>IF(ISNUMBER(GC71),ROUND((GA71+GC71)/2,1),"-")</f>
        <v>-</v>
      </c>
      <c r="GG71" s="32">
        <f>MAX(GE71:GF71)</f>
        <v>0</v>
      </c>
      <c r="GH71" s="144" t="str">
        <f>IF(GE71&gt;=5,GE71,IF(GF71&gt;=5,GE71&amp;"/"&amp;GF71,GE71&amp;"/"&amp;GF71))</f>
        <v>0/-</v>
      </c>
      <c r="GI71" s="78"/>
      <c r="GJ71" s="78"/>
      <c r="GK71" s="92">
        <v>7.2</v>
      </c>
      <c r="GL71" s="95">
        <f>ROUND((ES71*$ES$3+FA71*$FA$3+FI71*$FI$3+FQ71*$FQ$3+FY71*$FY$3+GG71*$GG$3+GI71*$GI$3+GJ71*$GJ$3+GK71*$GK$3)/$GL$3,1)</f>
        <v>2.9</v>
      </c>
      <c r="GM71" s="87" t="str">
        <f>IF(GL71&lt;4,"Kém",IF(GL71&lt;5,"Yếu",IF(GL71&lt;6,"TB",IF(GL71&lt;7,"TBK",IF(GL71&lt;8,"Khá",IF(GL71&lt;9,"Giỏi","XS"))))))</f>
        <v>Kém</v>
      </c>
      <c r="GN71" s="33"/>
      <c r="GO71" s="17"/>
      <c r="GP71" s="17"/>
      <c r="GQ71" s="25">
        <f>IF(ISBLANK(GP71),GO71,GO71&amp;"/"&amp;GP71)</f>
        <v>0</v>
      </c>
      <c r="GR71" s="31">
        <f>ROUND((GN71+GO71)/2,1)</f>
        <v>0</v>
      </c>
      <c r="GS71" s="31" t="str">
        <f>IF(ISNUMBER(GP71),ROUND((GN71+GP71)/2,1),"-")</f>
        <v>-</v>
      </c>
      <c r="GT71" s="32">
        <f>MAX(GR71:GS71)</f>
        <v>0</v>
      </c>
      <c r="GU71" s="143" t="str">
        <f>IF(GR71&gt;=5,GR71,IF(GS71&gt;=5,GR71&amp;"/"&amp;GS71,GR71&amp;"/"&amp;GS71))</f>
        <v>0/-</v>
      </c>
      <c r="GV71" s="33"/>
      <c r="GW71" s="17"/>
      <c r="GX71" s="17"/>
      <c r="GY71" s="25">
        <f>IF(ISBLANK(GX71),GW71,GW71&amp;"/"&amp;GX71)</f>
        <v>0</v>
      </c>
      <c r="GZ71" s="31">
        <f>ROUND((GV71+GW71)/2,1)</f>
        <v>0</v>
      </c>
      <c r="HA71" s="31" t="str">
        <f>IF(ISNUMBER(GX71),ROUND((GV71+GX71)/2,1),"-")</f>
        <v>-</v>
      </c>
      <c r="HB71" s="32">
        <f>MAX(GZ71:HA71)</f>
        <v>0</v>
      </c>
      <c r="HC71" s="143" t="str">
        <f>IF(GZ71&gt;=5,GZ71,IF(HA71&gt;=5,GZ71&amp;"/"&amp;HA71,GZ71&amp;"/"&amp;HA71))</f>
        <v>0/-</v>
      </c>
      <c r="HD71" s="33"/>
      <c r="HE71" s="17"/>
      <c r="HF71" s="17"/>
      <c r="HG71" s="25">
        <f>IF(ISBLANK(HF71),HE71,HE71&amp;"/"&amp;HF71)</f>
        <v>0</v>
      </c>
      <c r="HH71" s="31">
        <f>ROUND((HD71+HE71)/2,1)</f>
        <v>0</v>
      </c>
      <c r="HI71" s="31" t="str">
        <f>IF(ISNUMBER(HF71),ROUND((HD71+HF71)/2,1),"-")</f>
        <v>-</v>
      </c>
      <c r="HJ71" s="32">
        <f>MAX(HH71:HI71)</f>
        <v>0</v>
      </c>
      <c r="HK71" s="143" t="str">
        <f>IF(HH71&gt;=5,HH71,IF(HI71&gt;=5,HH71&amp;"/"&amp;HI71,HH71&amp;"/"&amp;HI71))</f>
        <v>0/-</v>
      </c>
      <c r="HL71" s="33"/>
      <c r="HM71" s="17"/>
      <c r="HN71" s="17"/>
      <c r="HO71" s="25">
        <f>IF(ISBLANK(HN71),HM71,HM71&amp;"/"&amp;HN71)</f>
        <v>0</v>
      </c>
      <c r="HP71" s="31">
        <f>ROUND((HL71+HM71)/2,1)</f>
        <v>0</v>
      </c>
      <c r="HQ71" s="31" t="str">
        <f>IF(ISNUMBER(HN71),ROUND((HL71+HN71)/2,1),"-")</f>
        <v>-</v>
      </c>
      <c r="HR71" s="32">
        <f>MAX(HP71:HQ71)</f>
        <v>0</v>
      </c>
      <c r="HS71" s="143" t="str">
        <f>IF(HP71&gt;=5,HP71,IF(HQ71&gt;=5,HP71&amp;"/"&amp;HQ71,HP71&amp;"/"&amp;HQ71))</f>
        <v>0/-</v>
      </c>
      <c r="HT71" s="33"/>
      <c r="HU71" s="17"/>
      <c r="HV71" s="17"/>
      <c r="HW71" s="25">
        <f>IF(ISBLANK(HV71),HU71,HU71&amp;"/"&amp;HV71)</f>
        <v>0</v>
      </c>
      <c r="HX71" s="31">
        <f>ROUND((HT71+HU71)/2,1)</f>
        <v>0</v>
      </c>
      <c r="HY71" s="31" t="str">
        <f>IF(ISNUMBER(HV71),ROUND((HT71+HV71)/2,1),"-")</f>
        <v>-</v>
      </c>
      <c r="HZ71" s="32">
        <f>MAX(HX71:HY71)</f>
        <v>0</v>
      </c>
      <c r="IA71" s="143" t="str">
        <f>IF(HX71&gt;=5,HX71,IF(HY71&gt;=5,HX71&amp;"/"&amp;HY71,HX71&amp;"/"&amp;HY71))</f>
        <v>0/-</v>
      </c>
      <c r="IB71" s="78"/>
      <c r="IC71" s="78"/>
      <c r="ID71" s="78"/>
      <c r="IE71" s="85"/>
      <c r="IF71" s="84">
        <f>ROUND((HB71*$HB$3+GT71*$GT$3+HJ71*$HJ$3+HR71*$HR$3+HZ71*$HZ$3+IB71*$IB$3+IC71*$IC$3+ID71*$ID$3+IE71*$IE$3)/$IF$3,1)</f>
        <v>0</v>
      </c>
      <c r="IG71" s="83" t="str">
        <f>IF(IF71&lt;4,"Kém",IF(IF71&lt;5,"Yếu",IF(IF71&lt;6,"TB",IF(IF71&lt;7,"TBK",IF(IF71&lt;8,"Khá",IF(IF71&lt;9,"Giỏi","XS"))))))</f>
        <v>Kém</v>
      </c>
      <c r="IH71" s="89">
        <f>ROUND((IF71*$IF$3+GL71*$GL$3)/$IH$3,1)</f>
        <v>1.6</v>
      </c>
      <c r="II71" s="87" t="str">
        <f>IF(IH71&lt;4,"Kém",IF(IH71&lt;5,"Yếu",IF(IH71&lt;6,"TB",IF(IH71&lt;7,"TBK",IF(IH71&lt;8,"Khá",IF(IH71&lt;9,"Giỏi","XS"))))))</f>
        <v>Kém</v>
      </c>
      <c r="IJ71" s="88">
        <f>ROUND((IH71*$IH$3+EK71*$EK$3)/$IJ$3,1)</f>
        <v>4.7</v>
      </c>
      <c r="IK71" s="87" t="str">
        <f>IF(IJ71&lt;4,"Kém",IF(IJ71&lt;5,"Yếu",IF(IJ71&lt;6,"TB",IF(IJ71&lt;7,"TBK",IF(IJ71&lt;8,"Khá",IF(IJ71&lt;9,"Giỏi","XS"))))))</f>
        <v>Yếu</v>
      </c>
      <c r="IL71" s="78"/>
      <c r="IM71" s="78"/>
      <c r="IN71" s="78"/>
      <c r="IO71" s="92">
        <f>ROUND(SUM(IL71:IN71)/3,1)</f>
        <v>0</v>
      </c>
      <c r="IP71" s="88">
        <f>ROUND((IJ71+IO71)/2,1)</f>
        <v>2.4</v>
      </c>
      <c r="IQ71" s="87" t="str">
        <f>IF(IP71&lt;4,"Kém",IF(IP71&lt;5,"Yếu",IF(IP71&lt;6,"TB",IF(IP71&lt;7,"TBK",IF(IP71&lt;8,"Khá",IF(IP71&lt;9,"Giỏi","XS"))))))</f>
        <v>Kém</v>
      </c>
      <c r="IR71" s="35"/>
    </row>
    <row r="72" spans="3:252" ht="16.5" hidden="1">
      <c r="C72" s="475" t="s">
        <v>384</v>
      </c>
      <c r="L72" s="125"/>
      <c r="EL72" s="118"/>
      <c r="IR72" s="442"/>
    </row>
    <row r="73" spans="1:252" s="16" customFormat="1" ht="16.5" customHeight="1" hidden="1">
      <c r="A73" s="277">
        <f>1+A58</f>
        <v>27</v>
      </c>
      <c r="B73" s="135" t="s">
        <v>223</v>
      </c>
      <c r="C73" s="136" t="s">
        <v>79</v>
      </c>
      <c r="D73" s="137" t="s">
        <v>89</v>
      </c>
      <c r="E73" s="171">
        <v>4.2</v>
      </c>
      <c r="F73" s="168">
        <v>1</v>
      </c>
      <c r="G73" s="168">
        <v>1</v>
      </c>
      <c r="H73" s="169" t="str">
        <f>IF(ISBLANK(G73),F73,F73&amp;"/"&amp;G73)</f>
        <v>1/1</v>
      </c>
      <c r="I73" s="171">
        <f>ROUND((E73+F73)/2,1)</f>
        <v>2.6</v>
      </c>
      <c r="J73" s="171">
        <f>IF(ISNUMBER(G73),ROUND((E73+G73)/2,1),"-")</f>
        <v>2.6</v>
      </c>
      <c r="K73" s="372">
        <v>5.9</v>
      </c>
      <c r="L73" s="348" t="s">
        <v>332</v>
      </c>
      <c r="M73" s="209">
        <v>4.5</v>
      </c>
      <c r="N73" s="210">
        <v>8</v>
      </c>
      <c r="O73" s="210"/>
      <c r="P73" s="211">
        <f>IF(ISBLANK(O73),N73,N73&amp;"/"&amp;O73)</f>
        <v>8</v>
      </c>
      <c r="Q73" s="209">
        <f>ROUND((M73+N73)/2,1)</f>
        <v>6.3</v>
      </c>
      <c r="R73" s="209" t="str">
        <f>IF(ISNUMBER(O73),ROUND((M73+O73)/2,1),"-")</f>
        <v>-</v>
      </c>
      <c r="S73" s="348">
        <f>MAX(Q73:R73)</f>
        <v>6.3</v>
      </c>
      <c r="T73" s="209">
        <f>IF(Q73&gt;=5,Q73,IF(R73&gt;=5,Q73&amp;"/"&amp;R73,Q73&amp;"/"&amp;R73))</f>
        <v>6.3</v>
      </c>
      <c r="U73" s="209">
        <v>7</v>
      </c>
      <c r="V73" s="210">
        <v>5</v>
      </c>
      <c r="W73" s="210"/>
      <c r="X73" s="211">
        <f>IF(ISBLANK(W73),V73,V73&amp;"/"&amp;W73)</f>
        <v>5</v>
      </c>
      <c r="Y73" s="209">
        <f>ROUND((U73+V73)/2,1)</f>
        <v>6</v>
      </c>
      <c r="Z73" s="209" t="str">
        <f>IF(ISNUMBER(W73),ROUND((U73+W73)/2,1),"-")</f>
        <v>-</v>
      </c>
      <c r="AA73" s="348">
        <f>MAX(Y73:Z73)</f>
        <v>6</v>
      </c>
      <c r="AB73" s="209">
        <f>IF(Y73&gt;=5,Y73,IF(Z73&gt;=5,Y73&amp;"/"&amp;Z73,Y73&amp;"/"&amp;Z73))</f>
        <v>6</v>
      </c>
      <c r="AC73" s="209">
        <v>6.7</v>
      </c>
      <c r="AD73" s="210">
        <v>5</v>
      </c>
      <c r="AE73" s="210"/>
      <c r="AF73" s="211">
        <f>IF(ISBLANK(AE73),AD73,AD73&amp;"/"&amp;AE73)</f>
        <v>5</v>
      </c>
      <c r="AG73" s="209">
        <f>ROUND((AC73+AD73)/2,1)</f>
        <v>5.9</v>
      </c>
      <c r="AH73" s="209" t="str">
        <f>IF(ISNUMBER(AE73),ROUND((AC73+AE73)/2,1),"-")</f>
        <v>-</v>
      </c>
      <c r="AI73" s="348">
        <f>MAX(AG73:AH73)</f>
        <v>5.9</v>
      </c>
      <c r="AJ73" s="209">
        <f>IF(AG73&gt;=5,AG73,IF(AH73&gt;=5,AG73&amp;"/"&amp;AH73,AG73&amp;"/"&amp;AH73))</f>
        <v>5.9</v>
      </c>
      <c r="AK73" s="209">
        <v>5</v>
      </c>
      <c r="AL73" s="210">
        <v>4</v>
      </c>
      <c r="AM73" s="210">
        <v>5</v>
      </c>
      <c r="AN73" s="211" t="str">
        <f>IF(ISBLANK(AM73),AL73,AL73&amp;"/"&amp;AM73)</f>
        <v>4/5</v>
      </c>
      <c r="AO73" s="209">
        <f>ROUND((AK73+AL73)/2,1)</f>
        <v>4.5</v>
      </c>
      <c r="AP73" s="209">
        <f>IF(ISNUMBER(AM73),ROUND((AK73+AM73)/2,1),"-")</f>
        <v>5</v>
      </c>
      <c r="AQ73" s="348">
        <f>MAX(AO73:AP73)</f>
        <v>5</v>
      </c>
      <c r="AR73" s="209" t="str">
        <f>IF(AO73&gt;=5,AO73,IF(AP73&gt;=5,AO73&amp;"/"&amp;AP73,AO73&amp;"/"&amp;AP73))</f>
        <v>4.5/5</v>
      </c>
      <c r="AS73" s="209">
        <v>2.7</v>
      </c>
      <c r="AT73" s="210">
        <v>1</v>
      </c>
      <c r="AU73" s="210">
        <v>0</v>
      </c>
      <c r="AV73" s="211" t="str">
        <f>IF(ISBLANK(AU73),AT73,AT73&amp;"/"&amp;AU73)</f>
        <v>1/0</v>
      </c>
      <c r="AW73" s="209">
        <f>ROUND((AS73+AT73)/2,1)</f>
        <v>1.9</v>
      </c>
      <c r="AX73" s="209">
        <f>IF(ISNUMBER(AU73),ROUND((AS73+AU73)/2,1),"-")</f>
        <v>1.4</v>
      </c>
      <c r="AY73" s="348">
        <v>6</v>
      </c>
      <c r="AZ73" s="348" t="s">
        <v>307</v>
      </c>
      <c r="BA73" s="381">
        <v>6</v>
      </c>
      <c r="BB73" s="225">
        <f>ROUND((K73*$L$3+S73*$T$3+AA73*$AB$3+AI73*$AJ$3+AQ73*$AR$3+AY73*$AZ$3+BA73*$BA$3)/$BB$3,1)</f>
        <v>5.9</v>
      </c>
      <c r="BC73" s="226" t="str">
        <f>IF(BB73&lt;4,"Kém",IF(BB73&lt;5,"Yếu",IF(BB73&lt;6,"TB",IF(BB73&lt;7,"TBK",IF(BB73&lt;8,"Khá",IF(BB73&lt;9,"Giỏi","XS"))))))</f>
        <v>TB</v>
      </c>
      <c r="BD73" s="209">
        <v>6</v>
      </c>
      <c r="BE73" s="210">
        <v>5</v>
      </c>
      <c r="BF73" s="210"/>
      <c r="BG73" s="211">
        <f>IF(ISBLANK(BF73),BE73,BE73&amp;"/"&amp;BF73)</f>
        <v>5</v>
      </c>
      <c r="BH73" s="209">
        <f>ROUND((BD73+BE73)/2,1)</f>
        <v>5.5</v>
      </c>
      <c r="BI73" s="209" t="str">
        <f>IF(ISNUMBER(BF73),ROUND((BD73+BF73)/2,1),"-")</f>
        <v>-</v>
      </c>
      <c r="BJ73" s="348">
        <f>MAX(BH73:BI73)</f>
        <v>5.5</v>
      </c>
      <c r="BK73" s="209">
        <f>IF(BH73&gt;=5,BH73,IF(BI73&gt;=5,BH73&amp;"/"&amp;BI73,BH73&amp;"/"&amp;BI73))</f>
        <v>5.5</v>
      </c>
      <c r="BL73" s="209">
        <v>5.5</v>
      </c>
      <c r="BM73" s="215">
        <v>4</v>
      </c>
      <c r="BN73" s="215">
        <v>4</v>
      </c>
      <c r="BO73" s="211" t="str">
        <f>IF(ISBLANK(BN73),BM73,BM73&amp;"/"&amp;BN73)</f>
        <v>4/4</v>
      </c>
      <c r="BP73" s="209">
        <f>ROUND((BL73+BM73)/2,1)</f>
        <v>4.8</v>
      </c>
      <c r="BQ73" s="209">
        <f>IF(ISNUMBER(BN73),ROUND((BL73+BN73)/2,1),"-")</f>
        <v>4.8</v>
      </c>
      <c r="BR73" s="348">
        <f>MAX(BP73:BQ73)</f>
        <v>4.8</v>
      </c>
      <c r="BS73" s="225" t="str">
        <f>IF(BP73&gt;=5,BP73,IF(BQ73&gt;=5,BP73&amp;"/"&amp;BQ73,BP73&amp;"/"&amp;BQ73))</f>
        <v>4.8/4.8</v>
      </c>
      <c r="BT73" s="209"/>
      <c r="BU73" s="209"/>
      <c r="BV73" s="348"/>
      <c r="BW73" s="209"/>
      <c r="BX73" s="209">
        <v>4</v>
      </c>
      <c r="BY73" s="210">
        <v>5</v>
      </c>
      <c r="BZ73" s="210">
        <v>4</v>
      </c>
      <c r="CA73" s="211" t="str">
        <f>IF(ISBLANK(BZ73),BY73,BY73&amp;"/"&amp;BZ73)</f>
        <v>5/4</v>
      </c>
      <c r="CB73" s="209">
        <f>ROUND((BX73+BY73)/2,1)</f>
        <v>4.5</v>
      </c>
      <c r="CC73" s="209">
        <f>IF(ISNUMBER(BZ73),ROUND((BX73+BZ73)/2,1),"-")</f>
        <v>4</v>
      </c>
      <c r="CD73" s="348">
        <f>MAX(CB73:CC73)</f>
        <v>4.5</v>
      </c>
      <c r="CE73" s="225" t="str">
        <f>IF(CB73&gt;=5,CB73,IF(CC73&gt;=5,CB73&amp;"/"&amp;CC73,CB73&amp;"/"&amp;CC73))</f>
        <v>4.5/4</v>
      </c>
      <c r="CF73" s="209">
        <v>7</v>
      </c>
      <c r="CG73" s="210">
        <v>5</v>
      </c>
      <c r="CH73" s="210"/>
      <c r="CI73" s="211">
        <f>IF(ISBLANK(CH73),CG73,CG73&amp;"/"&amp;CH73)</f>
        <v>5</v>
      </c>
      <c r="CJ73" s="209">
        <f>ROUND((CF73+CG73)/2,1)</f>
        <v>6</v>
      </c>
      <c r="CK73" s="209" t="str">
        <f>IF(ISNUMBER(CH73),ROUND((CF73+CH73)/2,1),"-")</f>
        <v>-</v>
      </c>
      <c r="CL73" s="348">
        <f>MAX(CJ73:CK73)</f>
        <v>6</v>
      </c>
      <c r="CM73" s="209">
        <f>IF(CJ73&gt;=5,CJ73,IF(CK73&gt;=5,CJ73&amp;"/"&amp;CK73,CJ73&amp;"/"&amp;CK73))</f>
        <v>6</v>
      </c>
      <c r="CN73" s="209">
        <v>5.6</v>
      </c>
      <c r="CO73" s="210">
        <v>3</v>
      </c>
      <c r="CP73" s="210">
        <v>5</v>
      </c>
      <c r="CQ73" s="211" t="str">
        <f>IF(ISBLANK(CP73),CO73,CO73&amp;"/"&amp;CP73)</f>
        <v>3/5</v>
      </c>
      <c r="CR73" s="209">
        <f>ROUND((CN73+CO73)/2,1)</f>
        <v>4.3</v>
      </c>
      <c r="CS73" s="209">
        <f>IF(ISNUMBER(CP73),ROUND((CN73+CP73)/2,1),"-")</f>
        <v>5.3</v>
      </c>
      <c r="CT73" s="348">
        <f>MAX(CR73:CS73)</f>
        <v>5.3</v>
      </c>
      <c r="CU73" s="209" t="str">
        <f>IF(CR73&gt;=5,CR73,IF(CS73&gt;=5,CR73&amp;"/"&amp;CS73,CR73&amp;"/"&amp;CS73))</f>
        <v>4.3/5.3</v>
      </c>
      <c r="CV73" s="209">
        <v>6</v>
      </c>
      <c r="CW73" s="210">
        <v>4</v>
      </c>
      <c r="CX73" s="210"/>
      <c r="CY73" s="211">
        <f>IF(ISBLANK(CX73),CW73,CW73&amp;"/"&amp;CX73)</f>
        <v>4</v>
      </c>
      <c r="CZ73" s="209">
        <f>ROUND((CV73+CW73)/2,1)</f>
        <v>5</v>
      </c>
      <c r="DA73" s="209" t="str">
        <f>IF(ISNUMBER(CX73),ROUND((CV73+CX73)/2,1),"-")</f>
        <v>-</v>
      </c>
      <c r="DB73" s="348">
        <f>MAX(CZ73:DA73)</f>
        <v>5</v>
      </c>
      <c r="DC73" s="209">
        <f>IF(CZ73&gt;=5,CZ73,IF(DA73&gt;=5,CZ73&amp;"/"&amp;DA73,CZ73&amp;"/"&amp;DA73))</f>
        <v>5</v>
      </c>
      <c r="DD73" s="209">
        <v>5</v>
      </c>
      <c r="DE73" s="210">
        <v>1</v>
      </c>
      <c r="DF73" s="210">
        <v>2</v>
      </c>
      <c r="DG73" s="211" t="str">
        <f>IF(ISBLANK(DF73),DE73,DE73&amp;"/"&amp;DF73)</f>
        <v>1/2</v>
      </c>
      <c r="DH73" s="209">
        <f>ROUND((DD73+DE73)/2,1)</f>
        <v>3</v>
      </c>
      <c r="DI73" s="209">
        <f>IF(ISNUMBER(DF73),ROUND((DD73+DF73)/2,1),"-")</f>
        <v>3.5</v>
      </c>
      <c r="DJ73" s="348">
        <f>MAX(DH73:DI73)</f>
        <v>3.5</v>
      </c>
      <c r="DK73" s="225" t="str">
        <f>IF(DH73&gt;=5,DH73,IF(DI73&gt;=5,DH73&amp;"/"&amp;DI73,DH73&amp;"/"&amp;DI73))</f>
        <v>3/3.5</v>
      </c>
      <c r="DL73" s="209">
        <v>7.4</v>
      </c>
      <c r="DM73" s="210">
        <v>7</v>
      </c>
      <c r="DN73" s="210"/>
      <c r="DO73" s="211">
        <f>IF(ISBLANK(DN73),DM73,DM73&amp;"/"&amp;DN73)</f>
        <v>7</v>
      </c>
      <c r="DP73" s="209">
        <f>ROUND((DL73+DM73)/2,1)</f>
        <v>7.2</v>
      </c>
      <c r="DQ73" s="209" t="str">
        <f>IF(ISNUMBER(DN73),ROUND((DL73+DN73)/2,1),"-")</f>
        <v>-</v>
      </c>
      <c r="DR73" s="348">
        <f>MAX(DP73:DQ73)</f>
        <v>7.2</v>
      </c>
      <c r="DS73" s="209">
        <f>IF(DP73&gt;=5,DP73,IF(DQ73&gt;=5,DP73&amp;"/"&amp;DQ73,DP73&amp;"/"&amp;DQ73))</f>
        <v>7.2</v>
      </c>
      <c r="DT73" s="214">
        <v>5</v>
      </c>
      <c r="DU73" s="214"/>
      <c r="DV73" s="311">
        <f>MAX(DT73,DU73)</f>
        <v>5</v>
      </c>
      <c r="DW73" s="312">
        <f>IF(DT73&gt;=5,DT73,IF(DU73&gt;=5,DT73&amp;"/"&amp;DU73,DT73&amp;"/"&amp;DU73))</f>
        <v>5</v>
      </c>
      <c r="DX73" s="215">
        <v>7</v>
      </c>
      <c r="DY73" s="214"/>
      <c r="DZ73" s="311">
        <f>MAX(DX73,DY73)</f>
        <v>7</v>
      </c>
      <c r="EA73" s="312">
        <f>IF(DX73&gt;=5,DX73,IF(DY73&gt;=5,DX73&amp;"/"&amp;DY73,DX73&amp;"/"&amp;DY73))</f>
        <v>7</v>
      </c>
      <c r="EB73" s="215">
        <v>7</v>
      </c>
      <c r="EC73" s="215"/>
      <c r="ED73" s="311">
        <f>MAX(EB73,EC73)</f>
        <v>7</v>
      </c>
      <c r="EE73" s="312">
        <f>IF(EB73&gt;=5,EB73,IF(EC73&gt;=5,EB73&amp;"/"&amp;EC73,EB73&amp;"/"&amp;EC73))</f>
        <v>7</v>
      </c>
      <c r="EF73" s="311">
        <f>MIN(DV73,ED73,DZ73)</f>
        <v>5</v>
      </c>
      <c r="EG73" s="348">
        <f>ROUND(SUM(DV73,DZ73,ED73)/3,1)</f>
        <v>6.3</v>
      </c>
      <c r="EH73" s="210">
        <v>7</v>
      </c>
      <c r="EI73" s="267">
        <f>ROUND((CL73*$CM$3+CT73*$CU$3+DB73*$DC$3+DJ73*$DK$3+EH73*$EH$3+BJ73*$BK$3+BR73*$BW$3+CD73*$CE$3+EG73*$EG$3+DR73*$DS$3)/$EI$3,1)</f>
        <v>5.3</v>
      </c>
      <c r="EJ73" s="207" t="str">
        <f>IF(EI73&lt;4,"Kém",IF(EI73&lt;5,"Yếu",IF(EI73&lt;6,"TB",IF(EI73&lt;7,"TBK",IF(EI73&lt;8,"Khá",IF(EI73&lt;9,"Giỏi","XS"))))))</f>
        <v>TB</v>
      </c>
      <c r="EK73" s="267">
        <f>ROUND((BB73*$BB$3+EI73*$EI$3)/$EK$3,1)</f>
        <v>5.5</v>
      </c>
      <c r="EL73" s="204" t="str">
        <f>IF(EK73&lt;4,"Kém",IF(EK73&lt;5,"Yếu",IF(EK73&lt;6,"TB",IF(EK73&lt;7,"TBK",IF(EK73&lt;8,"Khá",IF(EK73&lt;9,"Giỏi","XS"))))))</f>
        <v>TB</v>
      </c>
      <c r="EM73" s="357">
        <v>3.5</v>
      </c>
      <c r="EN73" s="210">
        <v>0</v>
      </c>
      <c r="EO73" s="210">
        <v>4</v>
      </c>
      <c r="EP73" s="211" t="str">
        <f>IF(ISBLANK(EO73),EN73,EN73&amp;"/"&amp;EO73)</f>
        <v>0/4</v>
      </c>
      <c r="EQ73" s="209">
        <f>ROUND((EM73+EN73)/2,1)</f>
        <v>1.8</v>
      </c>
      <c r="ER73" s="209">
        <f>IF(ISNUMBER(EO73),ROUND((EM73+EO73)/2,1),"-")</f>
        <v>3.8</v>
      </c>
      <c r="ES73" s="436">
        <f>MAX(EQ73:ER73)</f>
        <v>3.8</v>
      </c>
      <c r="ET73" s="447" t="str">
        <f>IF(EQ73&gt;=5,EQ73,IF(ER73&gt;=5,EQ73&amp;"/"&amp;ER73,EQ73&amp;"/"&amp;ER73))</f>
        <v>1.8/3.8</v>
      </c>
      <c r="EU73" s="467">
        <v>4</v>
      </c>
      <c r="EV73" s="210">
        <v>0</v>
      </c>
      <c r="EW73" s="210"/>
      <c r="EX73" s="211">
        <f>IF(ISBLANK(EW73),EV73,EV73&amp;"/"&amp;EW73)</f>
        <v>0</v>
      </c>
      <c r="EY73" s="209">
        <f>ROUND((EU73+EV73)/2,1)</f>
        <v>2</v>
      </c>
      <c r="EZ73" s="209" t="str">
        <f>IF(ISNUMBER(EW73),ROUND((EU73+EW73)/2,1),"-")</f>
        <v>-</v>
      </c>
      <c r="FA73" s="436">
        <f>MAX(EY73:EZ73)</f>
        <v>2</v>
      </c>
      <c r="FB73" s="447" t="str">
        <f>IF(EY73&gt;=5,EY73,IF(EZ73&gt;=5,EY73&amp;"/"&amp;EZ73,EY73&amp;"/"&amp;EZ73))</f>
        <v>2/-</v>
      </c>
      <c r="FC73" s="357">
        <v>7</v>
      </c>
      <c r="FD73" s="210">
        <v>1</v>
      </c>
      <c r="FE73" s="210"/>
      <c r="FF73" s="211">
        <f>IF(ISBLANK(FE73),FD73,FD73&amp;"/"&amp;FE73)</f>
        <v>1</v>
      </c>
      <c r="FG73" s="209">
        <f>ROUND((FC73+FD73)/2,1)</f>
        <v>4</v>
      </c>
      <c r="FH73" s="209" t="str">
        <f>IF(ISNUMBER(FE73),ROUND((FC73+FE73)/2,1),"-")</f>
        <v>-</v>
      </c>
      <c r="FI73" s="436">
        <f>MAX(FG73:FH73)</f>
        <v>4</v>
      </c>
      <c r="FJ73" s="447" t="str">
        <f>IF(FG73&gt;=5,FG73,IF(FH73&gt;=5,FG73&amp;"/"&amp;FH73,FG73&amp;"/"&amp;FH73))</f>
        <v>4/-</v>
      </c>
      <c r="FK73" s="357">
        <v>4.5</v>
      </c>
      <c r="FL73" s="210">
        <v>1</v>
      </c>
      <c r="FM73" s="210"/>
      <c r="FN73" s="211">
        <f>IF(ISBLANK(FM73),FL73,FL73&amp;"/"&amp;FM73)</f>
        <v>1</v>
      </c>
      <c r="FO73" s="209">
        <f>ROUND((FK73+FL73)/2,1)</f>
        <v>2.8</v>
      </c>
      <c r="FP73" s="209" t="str">
        <f>IF(ISNUMBER(FM73),ROUND((FK73+FM73)/2,1),"-")</f>
        <v>-</v>
      </c>
      <c r="FQ73" s="436">
        <f>MAX(FO73:FP73)</f>
        <v>2.8</v>
      </c>
      <c r="FR73" s="447" t="str">
        <f>IF(FO73&gt;=5,FO73,IF(FP73&gt;=5,FO73&amp;"/"&amp;FP73,FO73&amp;"/"&amp;FP73))</f>
        <v>2.8/-</v>
      </c>
      <c r="FS73" s="467">
        <v>4.67</v>
      </c>
      <c r="FT73" s="210">
        <v>0</v>
      </c>
      <c r="FU73" s="210"/>
      <c r="FV73" s="211">
        <f>IF(ISBLANK(FU73),FT73,FT73&amp;"/"&amp;FU73)</f>
        <v>0</v>
      </c>
      <c r="FW73" s="209">
        <f>ROUND((FS73+FT73)/2,1)</f>
        <v>2.3</v>
      </c>
      <c r="FX73" s="209" t="str">
        <f>IF(ISNUMBER(FU73),ROUND((FS73+FU73)/2,1),"-")</f>
        <v>-</v>
      </c>
      <c r="FY73" s="436">
        <f>MAX(FW73:FX73)</f>
        <v>2.3</v>
      </c>
      <c r="FZ73" s="447" t="str">
        <f>IF(FW73&gt;=5,FW73,IF(FX73&gt;=5,FW73&amp;"/"&amp;FX73,FW73&amp;"/"&amp;FX73))</f>
        <v>2.3/-</v>
      </c>
      <c r="GA73" s="357">
        <v>4.5</v>
      </c>
      <c r="GB73" s="210">
        <v>0</v>
      </c>
      <c r="GC73" s="210"/>
      <c r="GD73" s="211">
        <f>IF(ISBLANK(GC73),GB73,GB73&amp;"/"&amp;GC73)</f>
        <v>0</v>
      </c>
      <c r="GE73" s="209">
        <f>ROUND((GA73+GB73)/2,1)</f>
        <v>2.3</v>
      </c>
      <c r="GF73" s="209" t="str">
        <f>IF(ISNUMBER(GC73),ROUND((GA73+GC73)/2,1),"-")</f>
        <v>-</v>
      </c>
      <c r="GG73" s="436">
        <f>MAX(GE73:GF73)</f>
        <v>2.3</v>
      </c>
      <c r="GH73" s="473" t="str">
        <f>IF(GE73&gt;=5,GE73,IF(GF73&gt;=5,GE73&amp;"/"&amp;GF73,GE73&amp;"/"&amp;GF73))</f>
        <v>2.3/-</v>
      </c>
      <c r="GI73" s="439"/>
      <c r="GJ73" s="439">
        <v>7</v>
      </c>
      <c r="GK73" s="440">
        <v>6.6</v>
      </c>
      <c r="GL73" s="441">
        <f>ROUND((ES73*$ES$3+FA73*$FA$3+FI73*$FI$3+FQ73*$FQ$3+FY73*$FY$3+GG73*$GG$3+GI73*$GI$3+GJ73*$GJ$3+GK73*$GK$3)/$GL$3,1)</f>
        <v>3.5</v>
      </c>
      <c r="GM73" s="442" t="str">
        <f>IF(GL73&lt;4,"Kém",IF(GL73&lt;5,"Yếu",IF(GL73&lt;6,"TB",IF(GL73&lt;7,"TBK",IF(GL73&lt;8,"Khá",IF(GL73&lt;9,"Giỏi","XS"))))))</f>
        <v>Kém</v>
      </c>
      <c r="GN73" s="357"/>
      <c r="GO73" s="210"/>
      <c r="GP73" s="210"/>
      <c r="GQ73" s="211">
        <f>IF(ISBLANK(GP73),GO73,GO73&amp;"/"&amp;GP73)</f>
        <v>0</v>
      </c>
      <c r="GR73" s="209">
        <f>ROUND((GN73+GO73)/2,1)</f>
        <v>0</v>
      </c>
      <c r="GS73" s="209" t="str">
        <f>IF(ISNUMBER(GP73),ROUND((GN73+GP73)/2,1),"-")</f>
        <v>-</v>
      </c>
      <c r="GT73" s="436">
        <f>MAX(GR73:GS73)</f>
        <v>0</v>
      </c>
      <c r="GU73" s="437" t="str">
        <f>IF(GR73&gt;=5,GR73,IF(GS73&gt;=5,GR73&amp;"/"&amp;GS73,GR73&amp;"/"&amp;GS73))</f>
        <v>0/-</v>
      </c>
      <c r="GV73" s="357"/>
      <c r="GW73" s="210"/>
      <c r="GX73" s="210"/>
      <c r="GY73" s="211">
        <f>IF(ISBLANK(GX73),GW73,GW73&amp;"/"&amp;GX73)</f>
        <v>0</v>
      </c>
      <c r="GZ73" s="209">
        <f>ROUND((GV73+GW73)/2,1)</f>
        <v>0</v>
      </c>
      <c r="HA73" s="209" t="str">
        <f>IF(ISNUMBER(GX73),ROUND((GV73+GX73)/2,1),"-")</f>
        <v>-</v>
      </c>
      <c r="HB73" s="436">
        <f>MAX(GZ73:HA73)</f>
        <v>0</v>
      </c>
      <c r="HC73" s="437" t="str">
        <f>IF(GZ73&gt;=5,GZ73,IF(HA73&gt;=5,GZ73&amp;"/"&amp;HA73,GZ73&amp;"/"&amp;HA73))</f>
        <v>0/-</v>
      </c>
      <c r="HD73" s="357"/>
      <c r="HE73" s="210"/>
      <c r="HF73" s="210"/>
      <c r="HG73" s="211">
        <f>IF(ISBLANK(HF73),HE73,HE73&amp;"/"&amp;HF73)</f>
        <v>0</v>
      </c>
      <c r="HH73" s="209">
        <f>ROUND((HD73+HE73)/2,1)</f>
        <v>0</v>
      </c>
      <c r="HI73" s="209" t="str">
        <f>IF(ISNUMBER(HF73),ROUND((HD73+HF73)/2,1),"-")</f>
        <v>-</v>
      </c>
      <c r="HJ73" s="436">
        <f>MAX(HH73:HI73)</f>
        <v>0</v>
      </c>
      <c r="HK73" s="437" t="str">
        <f>IF(HH73&gt;=5,HH73,IF(HI73&gt;=5,HH73&amp;"/"&amp;HI73,HH73&amp;"/"&amp;HI73))</f>
        <v>0/-</v>
      </c>
      <c r="HL73" s="357"/>
      <c r="HM73" s="210"/>
      <c r="HN73" s="210"/>
      <c r="HO73" s="211">
        <f>IF(ISBLANK(HN73),HM73,HM73&amp;"/"&amp;HN73)</f>
        <v>0</v>
      </c>
      <c r="HP73" s="209">
        <f>ROUND((HL73+HM73)/2,1)</f>
        <v>0</v>
      </c>
      <c r="HQ73" s="209" t="str">
        <f>IF(ISNUMBER(HN73),ROUND((HL73+HN73)/2,1),"-")</f>
        <v>-</v>
      </c>
      <c r="HR73" s="436">
        <f>MAX(HP73:HQ73)</f>
        <v>0</v>
      </c>
      <c r="HS73" s="437" t="str">
        <f>IF(HP73&gt;=5,HP73,IF(HQ73&gt;=5,HP73&amp;"/"&amp;HQ73,HP73&amp;"/"&amp;HQ73))</f>
        <v>0/-</v>
      </c>
      <c r="HT73" s="357"/>
      <c r="HU73" s="210"/>
      <c r="HV73" s="210"/>
      <c r="HW73" s="211">
        <f>IF(ISBLANK(HV73),HU73,HU73&amp;"/"&amp;HV73)</f>
        <v>0</v>
      </c>
      <c r="HX73" s="209">
        <f>ROUND((HT73+HU73)/2,1)</f>
        <v>0</v>
      </c>
      <c r="HY73" s="209" t="str">
        <f>IF(ISNUMBER(HV73),ROUND((HT73+HV73)/2,1),"-")</f>
        <v>-</v>
      </c>
      <c r="HZ73" s="436">
        <f>MAX(HX73:HY73)</f>
        <v>0</v>
      </c>
      <c r="IA73" s="437" t="str">
        <f>IF(HX73&gt;=5,HX73,IF(HY73&gt;=5,HX73&amp;"/"&amp;HY73,HX73&amp;"/"&amp;HY73))</f>
        <v>0/-</v>
      </c>
      <c r="IB73" s="439"/>
      <c r="IC73" s="439"/>
      <c r="ID73" s="439"/>
      <c r="IE73" s="443"/>
      <c r="IF73" s="444">
        <f>ROUND((HB73*$HB$3+GT73*$GT$3+HJ73*$HJ$3+HR73*$HR$3+HZ73*$HZ$3+IB73*$IB$3+IC73*$IC$3+ID73*$ID$3+IE73*$IE$3)/$IF$3,1)</f>
        <v>0</v>
      </c>
      <c r="IG73" s="445" t="str">
        <f>IF(IF73&lt;4,"Kém",IF(IF73&lt;5,"Yếu",IF(IF73&lt;6,"TB",IF(IF73&lt;7,"TBK",IF(IF73&lt;8,"Khá",IF(IF73&lt;9,"Giỏi","XS"))))))</f>
        <v>Kém</v>
      </c>
      <c r="IH73" s="446">
        <f>ROUND((IF73*$IF$3+GL73*$GL$3)/$IH$3,1)</f>
        <v>1.9</v>
      </c>
      <c r="II73" s="442" t="str">
        <f>IF(IH73&lt;4,"Kém",IF(IH73&lt;5,"Yếu",IF(IH73&lt;6,"TB",IF(IH73&lt;7,"TBK",IF(IH73&lt;8,"Khá",IF(IH73&lt;9,"Giỏi","XS"))))))</f>
        <v>Kém</v>
      </c>
      <c r="IJ73" s="267">
        <f>ROUND((IH73*$IH$3+EK73*$EK$3)/$IJ$3,1)</f>
        <v>3.7</v>
      </c>
      <c r="IK73" s="442" t="str">
        <f>IF(IJ73&lt;4,"Kém",IF(IJ73&lt;5,"Yếu",IF(IJ73&lt;6,"TB",IF(IJ73&lt;7,"TBK",IF(IJ73&lt;8,"Khá",IF(IJ73&lt;9,"Giỏi","XS"))))))</f>
        <v>Kém</v>
      </c>
      <c r="IL73" s="439"/>
      <c r="IM73" s="439"/>
      <c r="IN73" s="439"/>
      <c r="IO73" s="440">
        <f>ROUND(SUM(IL73:IN73)/3,1)</f>
        <v>0</v>
      </c>
      <c r="IP73" s="267">
        <f>ROUND((IJ73+IO73)/2,1)</f>
        <v>1.9</v>
      </c>
      <c r="IQ73" s="442" t="str">
        <f>IF(IP73&lt;4,"Kém",IF(IP73&lt;5,"Yếu",IF(IP73&lt;6,"TB",IF(IP73&lt;7,"TBK",IF(IP73&lt;8,"Khá",IF(IP73&lt;9,"Giỏi","XS"))))))</f>
        <v>Kém</v>
      </c>
      <c r="IR73" s="35"/>
    </row>
    <row r="74" spans="1:252" s="16" customFormat="1" ht="16.5" customHeight="1" hidden="1">
      <c r="A74" s="277"/>
      <c r="B74" s="135"/>
      <c r="C74" s="475" t="s">
        <v>385</v>
      </c>
      <c r="D74" s="137"/>
      <c r="E74" s="171"/>
      <c r="F74" s="168"/>
      <c r="G74" s="168"/>
      <c r="H74" s="169"/>
      <c r="I74" s="171"/>
      <c r="J74" s="171"/>
      <c r="K74" s="372"/>
      <c r="L74" s="348"/>
      <c r="M74" s="209"/>
      <c r="N74" s="210"/>
      <c r="O74" s="210"/>
      <c r="P74" s="211"/>
      <c r="Q74" s="209"/>
      <c r="R74" s="209"/>
      <c r="S74" s="348"/>
      <c r="T74" s="209"/>
      <c r="U74" s="209"/>
      <c r="V74" s="210"/>
      <c r="W74" s="210"/>
      <c r="X74" s="211"/>
      <c r="Y74" s="209"/>
      <c r="Z74" s="209"/>
      <c r="AA74" s="348"/>
      <c r="AB74" s="209"/>
      <c r="AC74" s="209"/>
      <c r="AD74" s="210"/>
      <c r="AE74" s="210"/>
      <c r="AF74" s="211"/>
      <c r="AG74" s="209"/>
      <c r="AH74" s="209"/>
      <c r="AI74" s="348"/>
      <c r="AJ74" s="209"/>
      <c r="AK74" s="209"/>
      <c r="AL74" s="210"/>
      <c r="AM74" s="210"/>
      <c r="AN74" s="211"/>
      <c r="AO74" s="209"/>
      <c r="AP74" s="209"/>
      <c r="AQ74" s="348"/>
      <c r="AR74" s="209"/>
      <c r="AS74" s="209"/>
      <c r="AT74" s="210"/>
      <c r="AU74" s="210"/>
      <c r="AV74" s="211"/>
      <c r="AW74" s="209"/>
      <c r="AX74" s="209"/>
      <c r="AY74" s="348"/>
      <c r="AZ74" s="348"/>
      <c r="BA74" s="381"/>
      <c r="BB74" s="225"/>
      <c r="BC74" s="226"/>
      <c r="BD74" s="209"/>
      <c r="BE74" s="210"/>
      <c r="BF74" s="210"/>
      <c r="BG74" s="211"/>
      <c r="BH74" s="209"/>
      <c r="BI74" s="209"/>
      <c r="BJ74" s="348"/>
      <c r="BK74" s="209"/>
      <c r="BL74" s="209"/>
      <c r="BM74" s="215"/>
      <c r="BN74" s="215"/>
      <c r="BO74" s="211"/>
      <c r="BP74" s="209"/>
      <c r="BQ74" s="209"/>
      <c r="BR74" s="348"/>
      <c r="BS74" s="225"/>
      <c r="BT74" s="209"/>
      <c r="BU74" s="209"/>
      <c r="BV74" s="348"/>
      <c r="BW74" s="209"/>
      <c r="BX74" s="209"/>
      <c r="BY74" s="210"/>
      <c r="BZ74" s="210"/>
      <c r="CA74" s="211"/>
      <c r="CB74" s="209"/>
      <c r="CC74" s="209"/>
      <c r="CD74" s="348"/>
      <c r="CE74" s="225"/>
      <c r="CF74" s="209"/>
      <c r="CG74" s="210"/>
      <c r="CH74" s="210"/>
      <c r="CI74" s="211"/>
      <c r="CJ74" s="209"/>
      <c r="CK74" s="209"/>
      <c r="CL74" s="348"/>
      <c r="CM74" s="209"/>
      <c r="CN74" s="209"/>
      <c r="CO74" s="210"/>
      <c r="CP74" s="210"/>
      <c r="CQ74" s="211"/>
      <c r="CR74" s="209"/>
      <c r="CS74" s="209"/>
      <c r="CT74" s="348"/>
      <c r="CU74" s="209"/>
      <c r="CV74" s="209"/>
      <c r="CW74" s="210"/>
      <c r="CX74" s="210"/>
      <c r="CY74" s="211"/>
      <c r="CZ74" s="209"/>
      <c r="DA74" s="209"/>
      <c r="DB74" s="348"/>
      <c r="DC74" s="209"/>
      <c r="DD74" s="209"/>
      <c r="DE74" s="210"/>
      <c r="DF74" s="210"/>
      <c r="DG74" s="211"/>
      <c r="DH74" s="209"/>
      <c r="DI74" s="209"/>
      <c r="DJ74" s="348"/>
      <c r="DK74" s="225"/>
      <c r="DL74" s="209"/>
      <c r="DM74" s="210"/>
      <c r="DN74" s="210"/>
      <c r="DO74" s="211"/>
      <c r="DP74" s="209"/>
      <c r="DQ74" s="209"/>
      <c r="DR74" s="348"/>
      <c r="DS74" s="209"/>
      <c r="DT74" s="214"/>
      <c r="DU74" s="214"/>
      <c r="DV74" s="311"/>
      <c r="DW74" s="312"/>
      <c r="DX74" s="215"/>
      <c r="DY74" s="214"/>
      <c r="DZ74" s="311"/>
      <c r="EA74" s="312"/>
      <c r="EB74" s="215"/>
      <c r="EC74" s="215"/>
      <c r="ED74" s="311"/>
      <c r="EE74" s="312"/>
      <c r="EF74" s="311"/>
      <c r="EG74" s="348"/>
      <c r="EH74" s="210"/>
      <c r="EI74" s="267"/>
      <c r="EJ74" s="207"/>
      <c r="EK74" s="267"/>
      <c r="EL74" s="204"/>
      <c r="EM74" s="357"/>
      <c r="EN74" s="210"/>
      <c r="EO74" s="210"/>
      <c r="EP74" s="211"/>
      <c r="EQ74" s="209"/>
      <c r="ER74" s="209"/>
      <c r="ES74" s="436"/>
      <c r="ET74" s="447"/>
      <c r="EU74" s="467"/>
      <c r="EV74" s="210"/>
      <c r="EW74" s="210"/>
      <c r="EX74" s="211"/>
      <c r="EY74" s="209"/>
      <c r="EZ74" s="209"/>
      <c r="FA74" s="436"/>
      <c r="FB74" s="447"/>
      <c r="FC74" s="357"/>
      <c r="FD74" s="210"/>
      <c r="FE74" s="210"/>
      <c r="FF74" s="211"/>
      <c r="FG74" s="209"/>
      <c r="FH74" s="209"/>
      <c r="FI74" s="436"/>
      <c r="FJ74" s="447"/>
      <c r="FK74" s="357"/>
      <c r="FL74" s="210"/>
      <c r="FM74" s="210"/>
      <c r="FN74" s="211"/>
      <c r="FO74" s="209"/>
      <c r="FP74" s="209"/>
      <c r="FQ74" s="436"/>
      <c r="FR74" s="447"/>
      <c r="FS74" s="467"/>
      <c r="FT74" s="210"/>
      <c r="FU74" s="210"/>
      <c r="FV74" s="211"/>
      <c r="FW74" s="209"/>
      <c r="FX74" s="209"/>
      <c r="FY74" s="436"/>
      <c r="FZ74" s="447"/>
      <c r="GA74" s="357"/>
      <c r="GB74" s="210"/>
      <c r="GC74" s="210"/>
      <c r="GD74" s="211"/>
      <c r="GE74" s="209"/>
      <c r="GF74" s="209"/>
      <c r="GG74" s="436"/>
      <c r="GH74" s="473"/>
      <c r="GI74" s="439"/>
      <c r="GJ74" s="439"/>
      <c r="GK74" s="440"/>
      <c r="GL74" s="441"/>
      <c r="GM74" s="442"/>
      <c r="GN74" s="357"/>
      <c r="GO74" s="210"/>
      <c r="GP74" s="210"/>
      <c r="GQ74" s="211"/>
      <c r="GR74" s="209"/>
      <c r="GS74" s="209"/>
      <c r="GT74" s="436"/>
      <c r="GU74" s="437"/>
      <c r="GV74" s="357"/>
      <c r="GW74" s="210"/>
      <c r="GX74" s="210"/>
      <c r="GY74" s="211"/>
      <c r="GZ74" s="209"/>
      <c r="HA74" s="209"/>
      <c r="HB74" s="436"/>
      <c r="HC74" s="437"/>
      <c r="HD74" s="357"/>
      <c r="HE74" s="210"/>
      <c r="HF74" s="210"/>
      <c r="HG74" s="211"/>
      <c r="HH74" s="209"/>
      <c r="HI74" s="209"/>
      <c r="HJ74" s="436"/>
      <c r="HK74" s="437"/>
      <c r="HL74" s="357"/>
      <c r="HM74" s="210"/>
      <c r="HN74" s="210"/>
      <c r="HO74" s="211"/>
      <c r="HP74" s="209"/>
      <c r="HQ74" s="209"/>
      <c r="HR74" s="436"/>
      <c r="HS74" s="437"/>
      <c r="HT74" s="357"/>
      <c r="HU74" s="210"/>
      <c r="HV74" s="210"/>
      <c r="HW74" s="211"/>
      <c r="HX74" s="209"/>
      <c r="HY74" s="209"/>
      <c r="HZ74" s="436"/>
      <c r="IA74" s="437"/>
      <c r="IB74" s="439"/>
      <c r="IC74" s="439"/>
      <c r="ID74" s="439"/>
      <c r="IE74" s="443"/>
      <c r="IF74" s="444"/>
      <c r="IG74" s="445"/>
      <c r="IH74" s="446"/>
      <c r="II74" s="442"/>
      <c r="IJ74" s="267"/>
      <c r="IK74" s="442"/>
      <c r="IL74" s="439"/>
      <c r="IM74" s="439"/>
      <c r="IN74" s="439"/>
      <c r="IO74" s="440"/>
      <c r="IP74" s="267"/>
      <c r="IQ74" s="442"/>
      <c r="IR74" s="35"/>
    </row>
    <row r="75" spans="1:252" s="16" customFormat="1" ht="16.5" customHeight="1" hidden="1">
      <c r="A75" s="277">
        <f>1+A48</f>
        <v>17</v>
      </c>
      <c r="B75" s="135" t="s">
        <v>148</v>
      </c>
      <c r="C75" s="136" t="s">
        <v>149</v>
      </c>
      <c r="D75" s="137" t="s">
        <v>40</v>
      </c>
      <c r="E75" s="171">
        <v>6.8</v>
      </c>
      <c r="F75" s="168">
        <v>4</v>
      </c>
      <c r="G75" s="168"/>
      <c r="H75" s="169">
        <f>IF(ISBLANK(G75),F75,F75&amp;"/"&amp;G75)</f>
        <v>4</v>
      </c>
      <c r="I75" s="171">
        <f>ROUND((E75+F75)/2,1)</f>
        <v>5.4</v>
      </c>
      <c r="J75" s="171" t="str">
        <f>IF(ISNUMBER(G75),ROUND((E75+G75)/2,1),"-")</f>
        <v>-</v>
      </c>
      <c r="K75" s="372">
        <f>MAX(I75:J75)</f>
        <v>5.4</v>
      </c>
      <c r="L75" s="209">
        <f>IF(I75&gt;=5,I75,IF(J75&gt;=5,I75&amp;"/"&amp;J75,I75&amp;"/"&amp;J75))</f>
        <v>5.4</v>
      </c>
      <c r="M75" s="209">
        <v>7</v>
      </c>
      <c r="N75" s="210">
        <v>1</v>
      </c>
      <c r="O75" s="210">
        <v>2</v>
      </c>
      <c r="P75" s="211" t="str">
        <f>IF(ISBLANK(O75),N75,N75&amp;"/"&amp;O75)</f>
        <v>1/2</v>
      </c>
      <c r="Q75" s="209">
        <f>ROUND((M75+N75)/2,1)</f>
        <v>4</v>
      </c>
      <c r="R75" s="209">
        <f>IF(ISNUMBER(O75),ROUND((M75+O75)/2,1),"-")</f>
        <v>4.5</v>
      </c>
      <c r="S75" s="348">
        <v>6</v>
      </c>
      <c r="T75" s="348" t="s">
        <v>290</v>
      </c>
      <c r="U75" s="209">
        <v>2.7</v>
      </c>
      <c r="V75" s="210">
        <v>3</v>
      </c>
      <c r="W75" s="210">
        <v>9</v>
      </c>
      <c r="X75" s="211" t="str">
        <f>IF(ISBLANK(W75),V75,V75&amp;"/"&amp;W75)</f>
        <v>3/9</v>
      </c>
      <c r="Y75" s="209">
        <f>ROUND((U75+V75)/2,1)</f>
        <v>2.9</v>
      </c>
      <c r="Z75" s="209">
        <f>IF(ISNUMBER(W75),ROUND((U75+W75)/2,1),"-")</f>
        <v>5.9</v>
      </c>
      <c r="AA75" s="348">
        <f>MAX(Y75:Z75)</f>
        <v>5.9</v>
      </c>
      <c r="AB75" s="209" t="str">
        <f>IF(Y75&gt;=5,Y75,IF(Z75&gt;=5,Y75&amp;"/"&amp;Z75,Y75&amp;"/"&amp;Z75))</f>
        <v>2.9/5.9</v>
      </c>
      <c r="AC75" s="209">
        <v>7.3</v>
      </c>
      <c r="AD75" s="210">
        <v>5</v>
      </c>
      <c r="AE75" s="210"/>
      <c r="AF75" s="211">
        <f>IF(ISBLANK(AE75),AD75,AD75&amp;"/"&amp;AE75)</f>
        <v>5</v>
      </c>
      <c r="AG75" s="209">
        <f>ROUND((AC75+AD75)/2,1)</f>
        <v>6.2</v>
      </c>
      <c r="AH75" s="209" t="str">
        <f>IF(ISNUMBER(AE75),ROUND((AC75+AE75)/2,1),"-")</f>
        <v>-</v>
      </c>
      <c r="AI75" s="348">
        <f>MAX(AG75:AH75)</f>
        <v>6.2</v>
      </c>
      <c r="AJ75" s="209">
        <f>IF(AG75&gt;=5,AG75,IF(AH75&gt;=5,AG75&amp;"/"&amp;AH75,AG75&amp;"/"&amp;AH75))</f>
        <v>6.2</v>
      </c>
      <c r="AK75" s="209">
        <v>5</v>
      </c>
      <c r="AL75" s="210">
        <v>6</v>
      </c>
      <c r="AM75" s="210"/>
      <c r="AN75" s="211">
        <f>IF(ISBLANK(AM75),AL75,AL75&amp;"/"&amp;AM75)</f>
        <v>6</v>
      </c>
      <c r="AO75" s="209">
        <f>ROUND((AK75+AL75)/2,1)</f>
        <v>5.5</v>
      </c>
      <c r="AP75" s="209" t="str">
        <f>IF(ISNUMBER(AM75),ROUND((AK75+AM75)/2,1),"-")</f>
        <v>-</v>
      </c>
      <c r="AQ75" s="348">
        <f>MAX(AO75:AP75)</f>
        <v>5.5</v>
      </c>
      <c r="AR75" s="209">
        <f>IF(AO75&gt;=5,AO75,IF(AP75&gt;=5,AO75&amp;"/"&amp;AP75,AO75&amp;"/"&amp;AP75))</f>
        <v>5.5</v>
      </c>
      <c r="AS75" s="209">
        <v>6</v>
      </c>
      <c r="AT75" s="210">
        <v>2</v>
      </c>
      <c r="AU75" s="210">
        <v>4</v>
      </c>
      <c r="AV75" s="211" t="str">
        <f>IF(ISBLANK(AU75),AT75,AT75&amp;"/"&amp;AU75)</f>
        <v>2/4</v>
      </c>
      <c r="AW75" s="209">
        <f>ROUND((AS75+AT75)/2,1)</f>
        <v>4</v>
      </c>
      <c r="AX75" s="209">
        <f>IF(ISNUMBER(AU75),ROUND((AS75+AU75)/2,1),"-")</f>
        <v>5</v>
      </c>
      <c r="AY75" s="348">
        <f>MAX(AW75:AX75)</f>
        <v>5</v>
      </c>
      <c r="AZ75" s="209" t="str">
        <f>IF(AW75&gt;=5,AW75,IF(AX75&gt;=5,AW75&amp;"/"&amp;AX75,AW75&amp;"/"&amp;AX75))</f>
        <v>4/5</v>
      </c>
      <c r="BA75" s="215">
        <v>7</v>
      </c>
      <c r="BB75" s="225">
        <f>ROUND((K75*$L$3+S75*$T$3+AA75*$AB$3+AI75*$AJ$3+AQ75*$AR$3+AY75*$AZ$3+BA75*$BA$3)/$BB$3,1)</f>
        <v>5.7</v>
      </c>
      <c r="BC75" s="226" t="str">
        <f>IF(BB75&lt;4,"Kém",IF(BB75&lt;5,"Yếu",IF(BB75&lt;6,"TB",IF(BB75&lt;7,"TBK",IF(BB75&lt;8,"Khá",IF(BB75&lt;9,"Giỏi","XS"))))))</f>
        <v>TB</v>
      </c>
      <c r="BD75" s="209">
        <v>7</v>
      </c>
      <c r="BE75" s="210">
        <v>3</v>
      </c>
      <c r="BF75" s="210"/>
      <c r="BG75" s="211">
        <f>IF(ISBLANK(BF75),BE75,BE75&amp;"/"&amp;BF75)</f>
        <v>3</v>
      </c>
      <c r="BH75" s="209">
        <f>ROUND((BD75+BE75)/2,1)</f>
        <v>5</v>
      </c>
      <c r="BI75" s="209" t="str">
        <f>IF(ISNUMBER(BF75),ROUND((BD75+BF75)/2,1),"-")</f>
        <v>-</v>
      </c>
      <c r="BJ75" s="348">
        <f>MAX(BH75:BI75)</f>
        <v>5</v>
      </c>
      <c r="BK75" s="209">
        <f>IF(BH75&gt;=5,BH75,IF(BI75&gt;=5,BH75&amp;"/"&amp;BI75,BH75&amp;"/"&amp;BI75))</f>
        <v>5</v>
      </c>
      <c r="BL75" s="209">
        <v>7</v>
      </c>
      <c r="BM75" s="215">
        <v>5</v>
      </c>
      <c r="BN75" s="215"/>
      <c r="BO75" s="211">
        <f>IF(ISBLANK(BN75),BM75,BM75&amp;"/"&amp;BN75)</f>
        <v>5</v>
      </c>
      <c r="BP75" s="209">
        <f>ROUND((BL75+BM75)/2,1)</f>
        <v>6</v>
      </c>
      <c r="BQ75" s="209" t="str">
        <f>IF(ISNUMBER(BN75),ROUND((BL75+BN75)/2,1),"-")</f>
        <v>-</v>
      </c>
      <c r="BR75" s="348">
        <f>MAX(BP75:BQ75)</f>
        <v>6</v>
      </c>
      <c r="BS75" s="209">
        <f>IF(BP75&gt;=5,BP75,IF(BQ75&gt;=5,BP75&amp;"/"&amp;BQ75,BP75&amp;"/"&amp;BQ75))</f>
        <v>6</v>
      </c>
      <c r="BT75" s="209"/>
      <c r="BU75" s="209"/>
      <c r="BV75" s="348"/>
      <c r="BW75" s="209"/>
      <c r="BX75" s="209">
        <v>5.5</v>
      </c>
      <c r="BY75" s="210">
        <v>4</v>
      </c>
      <c r="BZ75" s="210">
        <v>5</v>
      </c>
      <c r="CA75" s="211" t="str">
        <f>IF(ISBLANK(BZ75),BY75,BY75&amp;"/"&amp;BZ75)</f>
        <v>4/5</v>
      </c>
      <c r="CB75" s="209">
        <f>ROUND((BX75+BY75)/2,1)</f>
        <v>4.8</v>
      </c>
      <c r="CC75" s="209">
        <f>IF(ISNUMBER(BZ75),ROUND((BX75+BZ75)/2,1),"-")</f>
        <v>5.3</v>
      </c>
      <c r="CD75" s="348">
        <f>MAX(CB75:CC75)</f>
        <v>5.3</v>
      </c>
      <c r="CE75" s="209" t="str">
        <f>IF(CB75&gt;=5,CB75,IF(CC75&gt;=5,CB75&amp;"/"&amp;CC75,CB75&amp;"/"&amp;CC75))</f>
        <v>4.8/5.3</v>
      </c>
      <c r="CF75" s="209">
        <v>7.5</v>
      </c>
      <c r="CG75" s="210">
        <v>6</v>
      </c>
      <c r="CH75" s="210"/>
      <c r="CI75" s="211">
        <f>IF(ISBLANK(CH75),CG75,CG75&amp;"/"&amp;CH75)</f>
        <v>6</v>
      </c>
      <c r="CJ75" s="209">
        <f>ROUND((CF75+CG75)/2,1)</f>
        <v>6.8</v>
      </c>
      <c r="CK75" s="209" t="str">
        <f>IF(ISNUMBER(CH75),ROUND((CF75+CH75)/2,1),"-")</f>
        <v>-</v>
      </c>
      <c r="CL75" s="348">
        <f>MAX(CJ75:CK75)</f>
        <v>6.8</v>
      </c>
      <c r="CM75" s="209">
        <f>IF(CJ75&gt;=5,CJ75,IF(CK75&gt;=5,CJ75&amp;"/"&amp;CK75,CJ75&amp;"/"&amp;CK75))</f>
        <v>6.8</v>
      </c>
      <c r="CN75" s="209">
        <v>5.8</v>
      </c>
      <c r="CO75" s="210">
        <v>6</v>
      </c>
      <c r="CP75" s="210"/>
      <c r="CQ75" s="211">
        <f>IF(ISBLANK(CP75),CO75,CO75&amp;"/"&amp;CP75)</f>
        <v>6</v>
      </c>
      <c r="CR75" s="209">
        <f>ROUND((CN75+CO75)/2,1)</f>
        <v>5.9</v>
      </c>
      <c r="CS75" s="209" t="str">
        <f>IF(ISNUMBER(CP75),ROUND((CN75+CP75)/2,1),"-")</f>
        <v>-</v>
      </c>
      <c r="CT75" s="348">
        <f>MAX(CR75:CS75)</f>
        <v>5.9</v>
      </c>
      <c r="CU75" s="209">
        <f>IF(CR75&gt;=5,CR75,IF(CS75&gt;=5,CR75&amp;"/"&amp;CS75,CR75&amp;"/"&amp;CS75))</f>
        <v>5.9</v>
      </c>
      <c r="CV75" s="209">
        <v>6.25</v>
      </c>
      <c r="CW75" s="210">
        <v>2</v>
      </c>
      <c r="CX75" s="210">
        <v>7</v>
      </c>
      <c r="CY75" s="211" t="str">
        <f>IF(ISBLANK(CX75),CW75,CW75&amp;"/"&amp;CX75)</f>
        <v>2/7</v>
      </c>
      <c r="CZ75" s="209">
        <f>ROUND((CV75+CW75)/2,1)</f>
        <v>4.1</v>
      </c>
      <c r="DA75" s="209">
        <f>IF(ISNUMBER(CX75),ROUND((CV75+CX75)/2,1),"-")</f>
        <v>6.6</v>
      </c>
      <c r="DB75" s="348">
        <f>MAX(CZ75:DA75)</f>
        <v>6.6</v>
      </c>
      <c r="DC75" s="209" t="str">
        <f>IF(CZ75&gt;=5,CZ75,IF(DA75&gt;=5,CZ75&amp;"/"&amp;DA75,CZ75&amp;"/"&amp;DA75))</f>
        <v>4.1/6.6</v>
      </c>
      <c r="DD75" s="209">
        <v>5</v>
      </c>
      <c r="DE75" s="210">
        <v>6</v>
      </c>
      <c r="DF75" s="210"/>
      <c r="DG75" s="211">
        <f>IF(ISBLANK(DF75),DE75,DE75&amp;"/"&amp;DF75)</f>
        <v>6</v>
      </c>
      <c r="DH75" s="209">
        <f>ROUND((DD75+DE75)/2,1)</f>
        <v>5.5</v>
      </c>
      <c r="DI75" s="209" t="str">
        <f>IF(ISNUMBER(DF75),ROUND((DD75+DF75)/2,1),"-")</f>
        <v>-</v>
      </c>
      <c r="DJ75" s="348">
        <f>MAX(DH75:DI75)</f>
        <v>5.5</v>
      </c>
      <c r="DK75" s="209">
        <f>IF(DH75&gt;=5,DH75,IF(DI75&gt;=5,DH75&amp;"/"&amp;DI75,DH75&amp;"/"&amp;DI75))</f>
        <v>5.5</v>
      </c>
      <c r="DL75" s="209">
        <v>8.4</v>
      </c>
      <c r="DM75" s="210">
        <v>9</v>
      </c>
      <c r="DN75" s="210"/>
      <c r="DO75" s="211">
        <f>IF(ISBLANK(DN75),DM75,DM75&amp;"/"&amp;DN75)</f>
        <v>9</v>
      </c>
      <c r="DP75" s="209">
        <f>ROUND((DL75+DM75)/2,1)</f>
        <v>8.7</v>
      </c>
      <c r="DQ75" s="209" t="str">
        <f>IF(ISNUMBER(DN75),ROUND((DL75+DN75)/2,1),"-")</f>
        <v>-</v>
      </c>
      <c r="DR75" s="348">
        <f>MAX(DP75:DQ75)</f>
        <v>8.7</v>
      </c>
      <c r="DS75" s="209">
        <f>IF(DP75&gt;=5,DP75,IF(DQ75&gt;=5,DP75&amp;"/"&amp;DQ75,DP75&amp;"/"&amp;DQ75))</f>
        <v>8.7</v>
      </c>
      <c r="DT75" s="214">
        <v>5</v>
      </c>
      <c r="DU75" s="214"/>
      <c r="DV75" s="311">
        <f>MAX(DT75,DU75)</f>
        <v>5</v>
      </c>
      <c r="DW75" s="312">
        <f>IF(DT75&gt;=5,DT75,IF(DU75&gt;=5,DT75&amp;"/"&amp;DU75,DT75&amp;"/"&amp;DU75))</f>
        <v>5</v>
      </c>
      <c r="DX75" s="215">
        <v>7</v>
      </c>
      <c r="DY75" s="214"/>
      <c r="DZ75" s="311">
        <f>MAX(DX75,DY75)</f>
        <v>7</v>
      </c>
      <c r="EA75" s="312">
        <f>IF(DX75&gt;=5,DX75,IF(DY75&gt;=5,DX75&amp;"/"&amp;DY75,DX75&amp;"/"&amp;DY75))</f>
        <v>7</v>
      </c>
      <c r="EB75" s="215">
        <v>7</v>
      </c>
      <c r="EC75" s="215"/>
      <c r="ED75" s="311">
        <f>MAX(EB75,EC75)</f>
        <v>7</v>
      </c>
      <c r="EE75" s="312">
        <f>IF(EB75&gt;=5,EB75,IF(EC75&gt;=5,EB75&amp;"/"&amp;EC75,EB75&amp;"/"&amp;EC75))</f>
        <v>7</v>
      </c>
      <c r="EF75" s="311">
        <f>MIN(DV75,ED75,DZ75)</f>
        <v>5</v>
      </c>
      <c r="EG75" s="348">
        <f>ROUND(SUM(DV75,DZ75,ED75)/3,1)</f>
        <v>6.3</v>
      </c>
      <c r="EH75" s="210">
        <v>7</v>
      </c>
      <c r="EI75" s="267">
        <f>ROUND((CL75*$CM$3+CT75*$CU$3+DB75*$DC$3+DJ75*$DK$3+EH75*$EH$3+BJ75*$BK$3+BR75*$BW$3+CD75*$CE$3+EG75*$EG$3+DR75*$DS$3)/$EI$3,1)</f>
        <v>6.1</v>
      </c>
      <c r="EJ75" s="207" t="str">
        <f>IF(EI75&lt;4,"Kém",IF(EI75&lt;5,"Yếu",IF(EI75&lt;6,"TB",IF(EI75&lt;7,"TBK",IF(EI75&lt;8,"Khá",IF(EI75&lt;9,"Giỏi","XS"))))))</f>
        <v>TBK</v>
      </c>
      <c r="EK75" s="267">
        <f>ROUND((BB75*$BB$3+EI75*$EI$3)/$EK$3,1)</f>
        <v>5.9</v>
      </c>
      <c r="EL75" s="204" t="str">
        <f>IF(EK75&lt;4,"Kém",IF(EK75&lt;5,"Yếu",IF(EK75&lt;6,"TB",IF(EK75&lt;7,"TBK",IF(EK75&lt;8,"Khá",IF(EK75&lt;9,"Giỏi","XS"))))))</f>
        <v>TB</v>
      </c>
      <c r="EM75" s="357">
        <v>5</v>
      </c>
      <c r="EN75" s="210">
        <v>5</v>
      </c>
      <c r="EO75" s="210"/>
      <c r="EP75" s="211">
        <f>IF(ISBLANK(EO75),EN75,EN75&amp;"/"&amp;EO75)</f>
        <v>5</v>
      </c>
      <c r="EQ75" s="209">
        <f>ROUND((EM75+EN75)/2,1)</f>
        <v>5</v>
      </c>
      <c r="ER75" s="209" t="str">
        <f>IF(ISNUMBER(EO75),ROUND((EM75+EO75)/2,1),"-")</f>
        <v>-</v>
      </c>
      <c r="ES75" s="436">
        <f>MAX(EQ75:ER75)</f>
        <v>5</v>
      </c>
      <c r="ET75" s="437">
        <f>IF(EQ75&gt;=5,EQ75,IF(ER75&gt;=5,EQ75&amp;"/"&amp;ER75,EQ75&amp;"/"&amp;ER75))</f>
        <v>5</v>
      </c>
      <c r="EU75" s="467">
        <v>7.33</v>
      </c>
      <c r="EV75" s="210">
        <v>3</v>
      </c>
      <c r="EW75" s="210"/>
      <c r="EX75" s="211">
        <f>IF(ISBLANK(EW75),EV75,EV75&amp;"/"&amp;EW75)</f>
        <v>3</v>
      </c>
      <c r="EY75" s="209">
        <f>ROUND((EU75+EV75)/2,1)</f>
        <v>5.2</v>
      </c>
      <c r="EZ75" s="209" t="str">
        <f>IF(ISNUMBER(EW75),ROUND((EU75+EW75)/2,1),"-")</f>
        <v>-</v>
      </c>
      <c r="FA75" s="436">
        <f>MAX(EY75:EZ75)</f>
        <v>5.2</v>
      </c>
      <c r="FB75" s="437">
        <f>IF(EY75&gt;=5,EY75,IF(EZ75&gt;=5,EY75&amp;"/"&amp;EZ75,EY75&amp;"/"&amp;EZ75))</f>
        <v>5.2</v>
      </c>
      <c r="FC75" s="357">
        <v>6.5</v>
      </c>
      <c r="FD75" s="210">
        <v>7</v>
      </c>
      <c r="FE75" s="210"/>
      <c r="FF75" s="211">
        <f>IF(ISBLANK(FE75),FD75,FD75&amp;"/"&amp;FE75)</f>
        <v>7</v>
      </c>
      <c r="FG75" s="209">
        <f>ROUND((FC75+FD75)/2,1)</f>
        <v>6.8</v>
      </c>
      <c r="FH75" s="209" t="str">
        <f>IF(ISNUMBER(FE75),ROUND((FC75+FE75)/2,1),"-")</f>
        <v>-</v>
      </c>
      <c r="FI75" s="436">
        <f>MAX(FG75:FH75)</f>
        <v>6.8</v>
      </c>
      <c r="FJ75" s="437">
        <f>IF(FG75&gt;=5,FG75,IF(FH75&gt;=5,FG75&amp;"/"&amp;FH75,FG75&amp;"/"&amp;FH75))</f>
        <v>6.8</v>
      </c>
      <c r="FK75" s="357">
        <v>6</v>
      </c>
      <c r="FL75" s="210">
        <v>4</v>
      </c>
      <c r="FM75" s="210"/>
      <c r="FN75" s="211">
        <f>IF(ISBLANK(FM75),FL75,FL75&amp;"/"&amp;FM75)</f>
        <v>4</v>
      </c>
      <c r="FO75" s="209">
        <f>ROUND((FK75+FL75)/2,1)</f>
        <v>5</v>
      </c>
      <c r="FP75" s="209" t="str">
        <f>IF(ISNUMBER(FM75),ROUND((FK75+FM75)/2,1),"-")</f>
        <v>-</v>
      </c>
      <c r="FQ75" s="436">
        <f>MAX(FO75:FP75)</f>
        <v>5</v>
      </c>
      <c r="FR75" s="437">
        <f>IF(FO75&gt;=5,FO75,IF(FP75&gt;=5,FO75&amp;"/"&amp;FP75,FO75&amp;"/"&amp;FP75))</f>
        <v>5</v>
      </c>
      <c r="FS75" s="467">
        <v>5.33</v>
      </c>
      <c r="FT75" s="210">
        <v>3</v>
      </c>
      <c r="FU75" s="210">
        <v>0</v>
      </c>
      <c r="FV75" s="211" t="str">
        <f>IF(ISBLANK(FU75),FT75,FT75&amp;"/"&amp;FU75)</f>
        <v>3/0</v>
      </c>
      <c r="FW75" s="209">
        <f>ROUND((FS75+FT75)/2,1)</f>
        <v>4.2</v>
      </c>
      <c r="FX75" s="209">
        <f>IF(ISNUMBER(FU75),ROUND((FS75+FU75)/2,1),"-")</f>
        <v>2.7</v>
      </c>
      <c r="FY75" s="436">
        <f>MAX(FW75:FX75)</f>
        <v>4.2</v>
      </c>
      <c r="FZ75" s="447" t="str">
        <f>IF(FW75&gt;=5,FW75,IF(FX75&gt;=5,FW75&amp;"/"&amp;FX75,FW75&amp;"/"&amp;FX75))</f>
        <v>4.2/2.7</v>
      </c>
      <c r="GA75" s="357">
        <v>6</v>
      </c>
      <c r="GB75" s="210">
        <v>4</v>
      </c>
      <c r="GC75" s="210"/>
      <c r="GD75" s="211">
        <f>IF(ISBLANK(GC75),GB75,GB75&amp;"/"&amp;GC75)</f>
        <v>4</v>
      </c>
      <c r="GE75" s="209">
        <f>ROUND((GA75+GB75)/2,1)</f>
        <v>5</v>
      </c>
      <c r="GF75" s="209" t="str">
        <f>IF(ISNUMBER(GC75),ROUND((GA75+GC75)/2,1),"-")</f>
        <v>-</v>
      </c>
      <c r="GG75" s="436">
        <f>MAX(GE75:GF75)</f>
        <v>5</v>
      </c>
      <c r="GH75" s="438">
        <f>IF(GE75&gt;=5,GE75,IF(GF75&gt;=5,GE75&amp;"/"&amp;GF75,GE75&amp;"/"&amp;GF75))</f>
        <v>5</v>
      </c>
      <c r="GI75" s="439">
        <v>8</v>
      </c>
      <c r="GJ75" s="439">
        <v>6</v>
      </c>
      <c r="GK75" s="440">
        <v>7.4</v>
      </c>
      <c r="GL75" s="441">
        <f>ROUND((ES75*$ES$3+FA75*$FA$3+FI75*$FI$3+FQ75*$FQ$3+FY75*$FY$3+GG75*$GG$3+GI75*$GI$3+GJ75*$GJ$3+GK75*$GK$3)/$GL$3,1)</f>
        <v>5.7</v>
      </c>
      <c r="GM75" s="479" t="str">
        <f>IF(GL75&lt;4,"Kém",IF(GL75&lt;5,"Yếu",IF(GL75&lt;6,"TB",IF(GL75&lt;7,"TBK",IF(GL75&lt;8,"Khá",IF(GL75&lt;9,"Giỏi","XS"))))))</f>
        <v>TB</v>
      </c>
      <c r="GN75" s="357"/>
      <c r="GO75" s="210"/>
      <c r="GP75" s="210"/>
      <c r="GQ75" s="211">
        <f>IF(ISBLANK(GP75),GO75,GO75&amp;"/"&amp;GP75)</f>
        <v>0</v>
      </c>
      <c r="GR75" s="209">
        <f>ROUND((GN75+GO75)/2,1)</f>
        <v>0</v>
      </c>
      <c r="GS75" s="209" t="str">
        <f>IF(ISNUMBER(GP75),ROUND((GN75+GP75)/2,1),"-")</f>
        <v>-</v>
      </c>
      <c r="GT75" s="436">
        <f>MAX(GR75:GS75)</f>
        <v>0</v>
      </c>
      <c r="GU75" s="437" t="str">
        <f>IF(GR75&gt;=5,GR75,IF(GS75&gt;=5,GR75&amp;"/"&amp;GS75,GR75&amp;"/"&amp;GS75))</f>
        <v>0/-</v>
      </c>
      <c r="GV75" s="357"/>
      <c r="GW75" s="210"/>
      <c r="GX75" s="210"/>
      <c r="GY75" s="211">
        <f>IF(ISBLANK(GX75),GW75,GW75&amp;"/"&amp;GX75)</f>
        <v>0</v>
      </c>
      <c r="GZ75" s="209">
        <f>ROUND((GV75+GW75)/2,1)</f>
        <v>0</v>
      </c>
      <c r="HA75" s="209" t="str">
        <f>IF(ISNUMBER(GX75),ROUND((GV75+GX75)/2,1),"-")</f>
        <v>-</v>
      </c>
      <c r="HB75" s="436">
        <f>MAX(GZ75:HA75)</f>
        <v>0</v>
      </c>
      <c r="HC75" s="437" t="str">
        <f>IF(GZ75&gt;=5,GZ75,IF(HA75&gt;=5,GZ75&amp;"/"&amp;HA75,GZ75&amp;"/"&amp;HA75))</f>
        <v>0/-</v>
      </c>
      <c r="HD75" s="357"/>
      <c r="HE75" s="210"/>
      <c r="HF75" s="210"/>
      <c r="HG75" s="211">
        <f>IF(ISBLANK(HF75),HE75,HE75&amp;"/"&amp;HF75)</f>
        <v>0</v>
      </c>
      <c r="HH75" s="209">
        <f>ROUND((HD75+HE75)/2,1)</f>
        <v>0</v>
      </c>
      <c r="HI75" s="209" t="str">
        <f>IF(ISNUMBER(HF75),ROUND((HD75+HF75)/2,1),"-")</f>
        <v>-</v>
      </c>
      <c r="HJ75" s="436">
        <f>MAX(HH75:HI75)</f>
        <v>0</v>
      </c>
      <c r="HK75" s="437" t="str">
        <f>IF(HH75&gt;=5,HH75,IF(HI75&gt;=5,HH75&amp;"/"&amp;HI75,HH75&amp;"/"&amp;HI75))</f>
        <v>0/-</v>
      </c>
      <c r="HL75" s="357"/>
      <c r="HM75" s="210"/>
      <c r="HN75" s="210"/>
      <c r="HO75" s="211">
        <f>IF(ISBLANK(HN75),HM75,HM75&amp;"/"&amp;HN75)</f>
        <v>0</v>
      </c>
      <c r="HP75" s="209">
        <f>ROUND((HL75+HM75)/2,1)</f>
        <v>0</v>
      </c>
      <c r="HQ75" s="209" t="str">
        <f>IF(ISNUMBER(HN75),ROUND((HL75+HN75)/2,1),"-")</f>
        <v>-</v>
      </c>
      <c r="HR75" s="436">
        <f>MAX(HP75:HQ75)</f>
        <v>0</v>
      </c>
      <c r="HS75" s="437" t="str">
        <f>IF(HP75&gt;=5,HP75,IF(HQ75&gt;=5,HP75&amp;"/"&amp;HQ75,HP75&amp;"/"&amp;HQ75))</f>
        <v>0/-</v>
      </c>
      <c r="HT75" s="357"/>
      <c r="HU75" s="210"/>
      <c r="HV75" s="210"/>
      <c r="HW75" s="211">
        <f>IF(ISBLANK(HV75),HU75,HU75&amp;"/"&amp;HV75)</f>
        <v>0</v>
      </c>
      <c r="HX75" s="209">
        <f>ROUND((HT75+HU75)/2,1)</f>
        <v>0</v>
      </c>
      <c r="HY75" s="209" t="str">
        <f>IF(ISNUMBER(HV75),ROUND((HT75+HV75)/2,1),"-")</f>
        <v>-</v>
      </c>
      <c r="HZ75" s="436">
        <f>MAX(HX75:HY75)</f>
        <v>0</v>
      </c>
      <c r="IA75" s="437" t="str">
        <f>IF(HX75&gt;=5,HX75,IF(HY75&gt;=5,HX75&amp;"/"&amp;HY75,HX75&amp;"/"&amp;HY75))</f>
        <v>0/-</v>
      </c>
      <c r="IB75" s="439"/>
      <c r="IC75" s="439"/>
      <c r="ID75" s="439"/>
      <c r="IE75" s="443"/>
      <c r="IF75" s="444">
        <f>ROUND((HB75*$HB$3+GT75*$GT$3+HJ75*$HJ$3+HR75*$HR$3+HZ75*$HZ$3+IB75*$IB$3+IC75*$IC$3+ID75*$ID$3+IE75*$IE$3)/$IF$3,1)</f>
        <v>0</v>
      </c>
      <c r="IG75" s="445" t="str">
        <f>IF(IF75&lt;4,"Kém",IF(IF75&lt;5,"Yếu",IF(IF75&lt;6,"TB",IF(IF75&lt;7,"TBK",IF(IF75&lt;8,"Khá",IF(IF75&lt;9,"Giỏi","XS"))))))</f>
        <v>Kém</v>
      </c>
      <c r="IH75" s="446">
        <f>ROUND((IF75*$IF$3+GL75*$GL$3)/$IH$3,1)</f>
        <v>3.2</v>
      </c>
      <c r="II75" s="442" t="str">
        <f>IF(IH75&lt;4,"Kém",IF(IH75&lt;5,"Yếu",IF(IH75&lt;6,"TB",IF(IH75&lt;7,"TBK",IF(IH75&lt;8,"Khá",IF(IH75&lt;9,"Giỏi","XS"))))))</f>
        <v>Kém</v>
      </c>
      <c r="IJ75" s="267">
        <f>ROUND((IH75*$IH$3+EK75*$EK$3)/$IJ$3,1)</f>
        <v>4.6</v>
      </c>
      <c r="IK75" s="442" t="str">
        <f>IF(IJ75&lt;4,"Kém",IF(IJ75&lt;5,"Yếu",IF(IJ75&lt;6,"TB",IF(IJ75&lt;7,"TBK",IF(IJ75&lt;8,"Khá",IF(IJ75&lt;9,"Giỏi","XS"))))))</f>
        <v>Yếu</v>
      </c>
      <c r="IL75" s="439"/>
      <c r="IM75" s="439"/>
      <c r="IN75" s="439"/>
      <c r="IO75" s="440">
        <f>ROUND(SUM(IL75:IN75)/3,1)</f>
        <v>0</v>
      </c>
      <c r="IP75" s="267">
        <f>ROUND((IJ75+IO75)/2,1)</f>
        <v>2.3</v>
      </c>
      <c r="IQ75" s="442" t="str">
        <f>IF(IP75&lt;4,"Kém",IF(IP75&lt;5,"Yếu",IF(IP75&lt;6,"TB",IF(IP75&lt;7,"TBK",IF(IP75&lt;8,"Khá",IF(IP75&lt;9,"Giỏi","XS"))))))</f>
        <v>Kém</v>
      </c>
      <c r="IR75" s="35"/>
    </row>
    <row r="76" spans="12:142" ht="16.5" hidden="1">
      <c r="L76" s="125"/>
      <c r="EL76" s="118"/>
    </row>
    <row r="77" spans="12:142" ht="16.5" hidden="1">
      <c r="L77" s="125"/>
      <c r="EL77" s="118"/>
    </row>
    <row r="78" spans="2:252" ht="16.5" hidden="1">
      <c r="B78" s="98" t="s">
        <v>254</v>
      </c>
      <c r="C78" s="203" t="s">
        <v>286</v>
      </c>
      <c r="L78" s="125"/>
      <c r="EL78" s="118"/>
      <c r="IR78" s="87"/>
    </row>
    <row r="79" spans="1:252" s="16" customFormat="1" ht="18.75" customHeight="1" hidden="1">
      <c r="A79" s="277">
        <v>43</v>
      </c>
      <c r="B79" s="135" t="s">
        <v>205</v>
      </c>
      <c r="C79" s="136" t="s">
        <v>251</v>
      </c>
      <c r="D79" s="137" t="s">
        <v>88</v>
      </c>
      <c r="E79" s="99">
        <v>5.2</v>
      </c>
      <c r="F79" s="42">
        <v>2</v>
      </c>
      <c r="G79" s="42">
        <v>0</v>
      </c>
      <c r="H79" s="15" t="str">
        <f>IF(ISBLANK(G79),F79,F79&amp;"/"&amp;G79)</f>
        <v>2/0</v>
      </c>
      <c r="I79" s="43">
        <f>ROUND((E79+F79)/2,1)</f>
        <v>3.6</v>
      </c>
      <c r="J79" s="43">
        <f>IF(ISNUMBER(G79),ROUND((E79+G79)/2,1),"-")</f>
        <v>2.6</v>
      </c>
      <c r="K79" s="119">
        <f>MAX(I79:J79)</f>
        <v>3.6</v>
      </c>
      <c r="L79" s="138" t="str">
        <f>IF(I79&gt;=5,I79,IF(J79&gt;=5,I79&amp;"/"&amp;J79,I79&amp;"/"&amp;J79))</f>
        <v>3.6/2.6</v>
      </c>
      <c r="M79" s="41">
        <v>4</v>
      </c>
      <c r="N79" s="42">
        <v>8</v>
      </c>
      <c r="O79" s="42"/>
      <c r="P79" s="15">
        <f>IF(ISBLANK(O79),N79,N79&amp;"/"&amp;O79)</f>
        <v>8</v>
      </c>
      <c r="Q79" s="43">
        <f>ROUND((M79+N79)/2,1)</f>
        <v>6</v>
      </c>
      <c r="R79" s="43" t="str">
        <f>IF(ISNUMBER(O79),ROUND((M79+O79)/2,1),"-")</f>
        <v>-</v>
      </c>
      <c r="S79" s="119">
        <f>MAX(Q79:R79)</f>
        <v>6</v>
      </c>
      <c r="T79" s="139">
        <f>IF(Q79&gt;=5,Q79,IF(R79&gt;=5,Q79&amp;"/"&amp;R79,Q79&amp;"/"&amp;R79))</f>
        <v>6</v>
      </c>
      <c r="U79" s="41">
        <v>2.3</v>
      </c>
      <c r="V79" s="42">
        <v>3</v>
      </c>
      <c r="W79" s="42">
        <v>0</v>
      </c>
      <c r="X79" s="15" t="str">
        <f>IF(ISBLANK(W79),V79,V79&amp;"/"&amp;W79)</f>
        <v>3/0</v>
      </c>
      <c r="Y79" s="43">
        <f>ROUND((U79+V79)/2,1)</f>
        <v>2.7</v>
      </c>
      <c r="Z79" s="43">
        <f>IF(ISNUMBER(W79),ROUND((U79+W79)/2,1),"-")</f>
        <v>1.2</v>
      </c>
      <c r="AA79" s="119">
        <f>MAX(Y79:Z79)</f>
        <v>2.7</v>
      </c>
      <c r="AB79" s="138" t="str">
        <f>IF(Y79&gt;=5,Y79,IF(Z79&gt;=5,Y79&amp;"/"&amp;Z79,Y79&amp;"/"&amp;Z79))</f>
        <v>2.7/1.2</v>
      </c>
      <c r="AC79" s="41">
        <v>6</v>
      </c>
      <c r="AD79" s="42">
        <v>3</v>
      </c>
      <c r="AE79" s="42">
        <v>0</v>
      </c>
      <c r="AF79" s="15" t="str">
        <f>IF(ISBLANK(AE79),AD79,AD79&amp;"/"&amp;AE79)</f>
        <v>3/0</v>
      </c>
      <c r="AG79" s="43">
        <f>ROUND((AC79+AD79)/2,1)</f>
        <v>4.5</v>
      </c>
      <c r="AH79" s="43">
        <f>IF(ISNUMBER(AE79),ROUND((AC79+AE79)/2,1),"-")</f>
        <v>3</v>
      </c>
      <c r="AI79" s="119">
        <f>MAX(AG79:AH79)</f>
        <v>4.5</v>
      </c>
      <c r="AJ79" s="138" t="str">
        <f>IF(AG79&gt;=5,AG79,IF(AH79&gt;=5,AG79&amp;"/"&amp;AH79,AG79&amp;"/"&amp;AH79))</f>
        <v>4.5/3</v>
      </c>
      <c r="AK79" s="41">
        <v>4</v>
      </c>
      <c r="AL79" s="42">
        <v>6</v>
      </c>
      <c r="AM79" s="42"/>
      <c r="AN79" s="15">
        <f>IF(ISBLANK(AM79),AL79,AL79&amp;"/"&amp;AM79)</f>
        <v>6</v>
      </c>
      <c r="AO79" s="43">
        <f>ROUND((AK79+AL79)/2,1)</f>
        <v>5</v>
      </c>
      <c r="AP79" s="43" t="str">
        <f>IF(ISNUMBER(AM79),ROUND((AK79+AM79)/2,1),"-")</f>
        <v>-</v>
      </c>
      <c r="AQ79" s="119">
        <f>MAX(AO79:AP79)</f>
        <v>5</v>
      </c>
      <c r="AR79" s="139">
        <f>IF(AO79&gt;=5,AO79,IF(AP79&gt;=5,AO79&amp;"/"&amp;AP79,AO79&amp;"/"&amp;AP79))</f>
        <v>5</v>
      </c>
      <c r="AS79" s="41">
        <v>3.3</v>
      </c>
      <c r="AT79" s="42">
        <v>4</v>
      </c>
      <c r="AU79" s="42">
        <v>0</v>
      </c>
      <c r="AV79" s="15" t="str">
        <f>IF(ISBLANK(AU79),AT79,AT79&amp;"/"&amp;AU79)</f>
        <v>4/0</v>
      </c>
      <c r="AW79" s="43">
        <f>ROUND((AS79+AT79)/2,1)</f>
        <v>3.7</v>
      </c>
      <c r="AX79" s="43">
        <f>IF(ISNUMBER(AU79),ROUND((AS79+AU79)/2,1),"-")</f>
        <v>1.7</v>
      </c>
      <c r="AY79" s="119">
        <f>MAX(AW79:AX79)</f>
        <v>3.7</v>
      </c>
      <c r="AZ79" s="138" t="str">
        <f>IF(AW79&gt;=5,AW79,IF(AX79&gt;=5,AW79&amp;"/"&amp;AX79,AW79&amp;"/"&amp;AX79))</f>
        <v>3.7/1.7</v>
      </c>
      <c r="BA79" s="106"/>
      <c r="BB79" s="123">
        <f>ROUND((K79*$L$3+S79*$T$3+AA79*$AB$3+AI79*$AJ$3+AQ79*$AR$3+AY79*$AZ$3+BA79*$BA$3)/$BB$3,1)</f>
        <v>3.9</v>
      </c>
      <c r="BC79" s="133" t="str">
        <f>IF(BB79&lt;4,"Kém",IF(BB79&lt;5,"Yếu",IF(BB79&lt;6,"TB",IF(BB79&lt;7,"TBK",IF(BB79&lt;8,"Khá",IF(BB79&lt;9,"Giỏi","XS"))))))</f>
        <v>Kém</v>
      </c>
      <c r="BD79" s="99"/>
      <c r="BE79" s="42"/>
      <c r="BF79" s="42"/>
      <c r="BG79" s="15">
        <f>IF(ISBLANK(BF79),BE79,BE79&amp;"/"&amp;BF79)</f>
        <v>0</v>
      </c>
      <c r="BH79" s="43">
        <f>ROUND((BD79+BE79)/2,1)</f>
        <v>0</v>
      </c>
      <c r="BI79" s="43" t="str">
        <f>IF(ISNUMBER(BF79),ROUND((BD79+BF79)/2,1),"-")</f>
        <v>-</v>
      </c>
      <c r="BJ79" s="119">
        <f>MAX(BH79:BI79)</f>
        <v>0</v>
      </c>
      <c r="BK79" s="139" t="str">
        <f>IF(BH79&gt;=5,BH79,IF(BI79&gt;=5,BH79&amp;"/"&amp;BI79,BH79&amp;"/"&amp;BI79))</f>
        <v>0/-</v>
      </c>
      <c r="BL79" s="50"/>
      <c r="BM79" s="52"/>
      <c r="BN79" s="52"/>
      <c r="BO79" s="52">
        <f>ROUND((BM79*2+BN79)/3,0)</f>
        <v>0</v>
      </c>
      <c r="BP79" s="52"/>
      <c r="BQ79" s="52"/>
      <c r="BR79" s="52"/>
      <c r="BS79" s="53">
        <f>IF(ISBLANK(BR79),BO79,BO79&amp;"/"&amp;BR79)</f>
        <v>0</v>
      </c>
      <c r="BT79" s="50">
        <f>ROUND((BL79+BO79)/2,1)</f>
        <v>0</v>
      </c>
      <c r="BU79" s="50" t="str">
        <f>IF(ISNUMBER(BR79),ROUND((BL79+BR79)/2,1),"-")</f>
        <v>-</v>
      </c>
      <c r="BV79" s="152">
        <f>MAX(BT79:BU79)</f>
        <v>0</v>
      </c>
      <c r="BW79" s="74" t="str">
        <f>IF(BT79&gt;=5,BT79,IF(BU79&gt;=5,BT79&amp;"/"&amp;BU79,BT79&amp;"/"&amp;BU79))</f>
        <v>0/-</v>
      </c>
      <c r="BX79" s="148"/>
      <c r="BY79" s="149"/>
      <c r="BZ79" s="149"/>
      <c r="CA79" s="149" t="s">
        <v>267</v>
      </c>
      <c r="CB79" s="150"/>
      <c r="CC79" s="150"/>
      <c r="CD79" s="153"/>
      <c r="CE79" s="151"/>
      <c r="CF79" s="41"/>
      <c r="CG79" s="42"/>
      <c r="CH79" s="42"/>
      <c r="CI79" s="15">
        <f>IF(ISBLANK(CH79),CG79,CG79&amp;"/"&amp;CH79)</f>
        <v>0</v>
      </c>
      <c r="CJ79" s="43">
        <f>ROUND((CF79+CG79)/2,1)</f>
        <v>0</v>
      </c>
      <c r="CK79" s="43" t="str">
        <f>IF(ISNUMBER(CH79),ROUND((CF79+CH79)/2,1),"-")</f>
        <v>-</v>
      </c>
      <c r="CL79" s="119">
        <f>MAX(CJ79:CK79)</f>
        <v>0</v>
      </c>
      <c r="CM79" s="140" t="str">
        <f>IF(CJ79&gt;=5,CJ79,IF(CK79&gt;=5,CJ79&amp;"/"&amp;CK79,CJ79&amp;"/"&amp;CK79))</f>
        <v>0/-</v>
      </c>
      <c r="CN79" s="41"/>
      <c r="CO79" s="42"/>
      <c r="CP79" s="42"/>
      <c r="CQ79" s="15">
        <f>IF(ISBLANK(CP79),CO79,CO79&amp;"/"&amp;CP79)</f>
        <v>0</v>
      </c>
      <c r="CR79" s="43">
        <f>ROUND((CN79+CO79)/2,1)</f>
        <v>0</v>
      </c>
      <c r="CS79" s="43" t="str">
        <f>IF(ISNUMBER(CP79),ROUND((CN79+CP79)/2,1),"-")</f>
        <v>-</v>
      </c>
      <c r="CT79" s="119">
        <f>MAX(CR79:CS79)</f>
        <v>0</v>
      </c>
      <c r="CU79" s="140" t="str">
        <f>IF(CR79&gt;=5,CR79,IF(CS79&gt;=5,CR79&amp;"/"&amp;CS79,CR79&amp;"/"&amp;CS79))</f>
        <v>0/-</v>
      </c>
      <c r="CV79" s="41"/>
      <c r="CW79" s="42"/>
      <c r="CX79" s="42"/>
      <c r="CY79" s="15">
        <f>IF(ISBLANK(CX79),CW79,CW79&amp;"/"&amp;CX79)</f>
        <v>0</v>
      </c>
      <c r="CZ79" s="43">
        <f>ROUND((CV79+CW79)/2,1)</f>
        <v>0</v>
      </c>
      <c r="DA79" s="43" t="str">
        <f>IF(ISNUMBER(CX79),ROUND((CV79+CX79)/2,1),"-")</f>
        <v>-</v>
      </c>
      <c r="DB79" s="119">
        <f>MAX(CZ79:DA79)</f>
        <v>0</v>
      </c>
      <c r="DC79" s="140" t="str">
        <f>IF(CZ79&gt;=5,CZ79,IF(DA79&gt;=5,CZ79&amp;"/"&amp;DA79,CZ79&amp;"/"&amp;DA79))</f>
        <v>0/-</v>
      </c>
      <c r="DD79" s="41"/>
      <c r="DE79" s="42"/>
      <c r="DF79" s="42"/>
      <c r="DG79" s="15">
        <f>IF(ISBLANK(DF79),DE79,DE79&amp;"/"&amp;DF79)</f>
        <v>0</v>
      </c>
      <c r="DH79" s="43">
        <f>ROUND((DD79+DE79)/2,1)</f>
        <v>0</v>
      </c>
      <c r="DI79" s="43" t="str">
        <f>IF(ISNUMBER(DF79),ROUND((DD79+DF79)/2,1),"-")</f>
        <v>-</v>
      </c>
      <c r="DJ79" s="119">
        <f>MAX(DH79:DI79)</f>
        <v>0</v>
      </c>
      <c r="DK79" s="140" t="str">
        <f>IF(DH79&gt;=5,DH79,IF(DI79&gt;=5,DH79&amp;"/"&amp;DI79,DH79&amp;"/"&amp;DI79))</f>
        <v>0/-</v>
      </c>
      <c r="DL79" s="41"/>
      <c r="DM79" s="42"/>
      <c r="DN79" s="42"/>
      <c r="DO79" s="15">
        <f>IF(ISBLANK(DN79),DM79,DM79&amp;"/"&amp;DN79)</f>
        <v>0</v>
      </c>
      <c r="DP79" s="43">
        <f>ROUND((DL79+DM79)/2,1)</f>
        <v>0</v>
      </c>
      <c r="DQ79" s="43" t="str">
        <f>IF(ISNUMBER(DN79),ROUND((DL79+DN79)/2,1),"-")</f>
        <v>-</v>
      </c>
      <c r="DR79" s="119">
        <f>MAX(DP79:DQ79)</f>
        <v>0</v>
      </c>
      <c r="DS79" s="140" t="str">
        <f>IF(DP79&gt;=5,DP79,IF(DQ79&gt;=5,DP79&amp;"/"&amp;DQ79,DP79&amp;"/"&amp;DQ79))</f>
        <v>0/-</v>
      </c>
      <c r="DT79" s="146">
        <v>5</v>
      </c>
      <c r="DU79" s="304"/>
      <c r="DV79" s="304"/>
      <c r="DW79" s="304"/>
      <c r="DX79" s="304"/>
      <c r="DY79" s="304"/>
      <c r="DZ79" s="304"/>
      <c r="EA79" s="145">
        <v>7</v>
      </c>
      <c r="EB79" s="145"/>
      <c r="EC79" s="145"/>
      <c r="ED79" s="145"/>
      <c r="EE79" s="145">
        <v>6</v>
      </c>
      <c r="EF79" s="308"/>
      <c r="EG79" s="58">
        <f>ROUND(SUM(DT79:EE79)/3,1)</f>
        <v>6</v>
      </c>
      <c r="EH79" s="46"/>
      <c r="EI79" s="69">
        <f>ROUND((CL79*$CM$3+CT79*$CU$3+DB79*$DC$3+DJ79*$DK$3+EH79*$EH$3+BJ79*$BK$3+BV79*$BW$3+CD79*$CE$3+EG79*$EG$3+DR79*$DS$3)/$EI$3,1)</f>
        <v>0.4</v>
      </c>
      <c r="EJ79" s="69"/>
      <c r="EK79" s="69">
        <f>ROUND((BB79*$BB$3+EI79*$EI$3)/$EK$3,1)</f>
        <v>1.8</v>
      </c>
      <c r="EL79" s="118"/>
      <c r="EM79" s="33"/>
      <c r="EN79" s="17"/>
      <c r="EO79" s="17"/>
      <c r="EP79" s="25">
        <f>IF(ISBLANK(EO79),EN79,EN79&amp;"/"&amp;EO79)</f>
        <v>0</v>
      </c>
      <c r="EQ79" s="31">
        <f>ROUND((EM79+EN79)/2,1)</f>
        <v>0</v>
      </c>
      <c r="ER79" s="31" t="str">
        <f>IF(ISNUMBER(EO79),ROUND((EM79+EO79)/2,1),"-")</f>
        <v>-</v>
      </c>
      <c r="ES79" s="32">
        <f>MAX(EQ79:ER79)</f>
        <v>0</v>
      </c>
      <c r="ET79" s="143" t="str">
        <f>IF(EQ79&gt;=5,EQ79,IF(ER79&gt;=5,EQ79&amp;"/"&amp;ER79,EQ79&amp;"/"&amp;ER79))</f>
        <v>0/-</v>
      </c>
      <c r="EU79" s="33"/>
      <c r="EV79" s="17"/>
      <c r="EW79" s="17"/>
      <c r="EX79" s="25">
        <f>IF(ISBLANK(EW79),EV79,EV79&amp;"/"&amp;EW79)</f>
        <v>0</v>
      </c>
      <c r="EY79" s="31">
        <f>ROUND((EU79+EV79)/2,1)</f>
        <v>0</v>
      </c>
      <c r="EZ79" s="31" t="str">
        <f>IF(ISNUMBER(EW79),ROUND((EU79+EW79)/2,1),"-")</f>
        <v>-</v>
      </c>
      <c r="FA79" s="32">
        <f>MAX(EY79:EZ79)</f>
        <v>0</v>
      </c>
      <c r="FB79" s="143" t="str">
        <f>IF(EY79&gt;=5,EY79,IF(EZ79&gt;=5,EY79&amp;"/"&amp;EZ79,EY79&amp;"/"&amp;EZ79))</f>
        <v>0/-</v>
      </c>
      <c r="FC79" s="33"/>
      <c r="FD79" s="17"/>
      <c r="FE79" s="17"/>
      <c r="FF79" s="25">
        <f>IF(ISBLANK(FE79),FD79,FD79&amp;"/"&amp;FE79)</f>
        <v>0</v>
      </c>
      <c r="FG79" s="31">
        <f>ROUND((FC79+FD79)/2,1)</f>
        <v>0</v>
      </c>
      <c r="FH79" s="31" t="str">
        <f>IF(ISNUMBER(FE79),ROUND((FC79+FE79)/2,1),"-")</f>
        <v>-</v>
      </c>
      <c r="FI79" s="32">
        <f>MAX(FG79:FH79)</f>
        <v>0</v>
      </c>
      <c r="FJ79" s="143" t="str">
        <f>IF(FG79&gt;=5,FG79,IF(FH79&gt;=5,FG79&amp;"/"&amp;FH79,FG79&amp;"/"&amp;FH79))</f>
        <v>0/-</v>
      </c>
      <c r="FK79" s="33"/>
      <c r="FL79" s="17"/>
      <c r="FM79" s="17"/>
      <c r="FN79" s="25">
        <f>IF(ISBLANK(FM79),FL79,FL79&amp;"/"&amp;FM79)</f>
        <v>0</v>
      </c>
      <c r="FO79" s="31">
        <f>ROUND((FK79+FL79)/2,1)</f>
        <v>0</v>
      </c>
      <c r="FP79" s="31" t="str">
        <f>IF(ISNUMBER(FM79),ROUND((FK79+FM79)/2,1),"-")</f>
        <v>-</v>
      </c>
      <c r="FQ79" s="32">
        <f>MAX(FO79:FP79)</f>
        <v>0</v>
      </c>
      <c r="FR79" s="143" t="str">
        <f>IF(FO79&gt;=5,FO79,IF(FP79&gt;=5,FO79&amp;"/"&amp;FP79,FO79&amp;"/"&amp;FP79))</f>
        <v>0/-</v>
      </c>
      <c r="FS79" s="33"/>
      <c r="FT79" s="17"/>
      <c r="FU79" s="17"/>
      <c r="FV79" s="25">
        <f>IF(ISBLANK(FU79),FT79,FT79&amp;"/"&amp;FU79)</f>
        <v>0</v>
      </c>
      <c r="FW79" s="31">
        <f>ROUND((FS79+FT79)/2,1)</f>
        <v>0</v>
      </c>
      <c r="FX79" s="31" t="str">
        <f>IF(ISNUMBER(FU79),ROUND((FS79+FU79)/2,1),"-")</f>
        <v>-</v>
      </c>
      <c r="FY79" s="32">
        <f>MAX(FW79:FX79)</f>
        <v>0</v>
      </c>
      <c r="FZ79" s="143" t="str">
        <f>IF(FW79&gt;=5,FW79,IF(FX79&gt;=5,FW79&amp;"/"&amp;FX79,FW79&amp;"/"&amp;FX79))</f>
        <v>0/-</v>
      </c>
      <c r="GA79" s="33"/>
      <c r="GB79" s="17"/>
      <c r="GC79" s="17"/>
      <c r="GD79" s="25">
        <f>IF(ISBLANK(GC79),GB79,GB79&amp;"/"&amp;GC79)</f>
        <v>0</v>
      </c>
      <c r="GE79" s="31">
        <f>ROUND((GA79+GB79)/2,1)</f>
        <v>0</v>
      </c>
      <c r="GF79" s="31" t="str">
        <f>IF(ISNUMBER(GC79),ROUND((GA79+GC79)/2,1),"-")</f>
        <v>-</v>
      </c>
      <c r="GG79" s="32">
        <f>MAX(GE79:GF79)</f>
        <v>0</v>
      </c>
      <c r="GH79" s="144" t="str">
        <f>IF(GE79&gt;=5,GE79,IF(GF79&gt;=5,GE79&amp;"/"&amp;GF79,GE79&amp;"/"&amp;GF79))</f>
        <v>0/-</v>
      </c>
      <c r="GI79" s="78"/>
      <c r="GJ79" s="78"/>
      <c r="GK79" s="78"/>
      <c r="GL79" s="95">
        <f>ROUND((ES79*$ES$3+FA79*$FA$3+FI79*$FI$3+FQ79*$FQ$3+FY79*$FY$3+GG79*$GG$3+GI79*$GI$3+GJ79*$GJ$3+GK79*$GK$3)/$GL$3,1)</f>
        <v>0</v>
      </c>
      <c r="GM79" s="87" t="str">
        <f>IF(GL79&lt;4,"Kém",IF(GL79&lt;5,"Yếu",IF(GL79&lt;6,"TB",IF(GL79&lt;7,"TBK",IF(GL79&lt;8,"Khá",IF(GL79&lt;9,"Giỏi","XS"))))))</f>
        <v>Kém</v>
      </c>
      <c r="GN79" s="33"/>
      <c r="GO79" s="17"/>
      <c r="GP79" s="17"/>
      <c r="GQ79" s="25">
        <f>IF(ISBLANK(GP79),GO79,GO79&amp;"/"&amp;GP79)</f>
        <v>0</v>
      </c>
      <c r="GR79" s="31">
        <f>ROUND((GN79+GO79)/2,1)</f>
        <v>0</v>
      </c>
      <c r="GS79" s="31" t="str">
        <f>IF(ISNUMBER(GP79),ROUND((GN79+GP79)/2,1),"-")</f>
        <v>-</v>
      </c>
      <c r="GT79" s="32">
        <f>MAX(GR79:GS79)</f>
        <v>0</v>
      </c>
      <c r="GU79" s="143" t="str">
        <f>IF(GR79&gt;=5,GR79,IF(GS79&gt;=5,GR79&amp;"/"&amp;GS79,GR79&amp;"/"&amp;GS79))</f>
        <v>0/-</v>
      </c>
      <c r="GV79" s="33"/>
      <c r="GW79" s="17"/>
      <c r="GX79" s="17"/>
      <c r="GY79" s="25">
        <f>IF(ISBLANK(GX79),GW79,GW79&amp;"/"&amp;GX79)</f>
        <v>0</v>
      </c>
      <c r="GZ79" s="31">
        <f>ROUND((GV79+GW79)/2,1)</f>
        <v>0</v>
      </c>
      <c r="HA79" s="31" t="str">
        <f>IF(ISNUMBER(GX79),ROUND((GV79+GX79)/2,1),"-")</f>
        <v>-</v>
      </c>
      <c r="HB79" s="32">
        <f>MAX(GZ79:HA79)</f>
        <v>0</v>
      </c>
      <c r="HC79" s="143" t="str">
        <f>IF(GZ79&gt;=5,GZ79,IF(HA79&gt;=5,GZ79&amp;"/"&amp;HA79,GZ79&amp;"/"&amp;HA79))</f>
        <v>0/-</v>
      </c>
      <c r="HD79" s="33"/>
      <c r="HE79" s="17"/>
      <c r="HF79" s="17"/>
      <c r="HG79" s="25">
        <f>IF(ISBLANK(HF79),HE79,HE79&amp;"/"&amp;HF79)</f>
        <v>0</v>
      </c>
      <c r="HH79" s="31">
        <f>ROUND((HD79+HE79)/2,1)</f>
        <v>0</v>
      </c>
      <c r="HI79" s="31" t="str">
        <f>IF(ISNUMBER(HF79),ROUND((HD79+HF79)/2,1),"-")</f>
        <v>-</v>
      </c>
      <c r="HJ79" s="32">
        <f>MAX(HH79:HI79)</f>
        <v>0</v>
      </c>
      <c r="HK79" s="143" t="str">
        <f>IF(HH79&gt;=5,HH79,IF(HI79&gt;=5,HH79&amp;"/"&amp;HI79,HH79&amp;"/"&amp;HI79))</f>
        <v>0/-</v>
      </c>
      <c r="HL79" s="33"/>
      <c r="HM79" s="17"/>
      <c r="HN79" s="17"/>
      <c r="HO79" s="25">
        <f>IF(ISBLANK(HN79),HM79,HM79&amp;"/"&amp;HN79)</f>
        <v>0</v>
      </c>
      <c r="HP79" s="31">
        <f>ROUND((HL79+HM79)/2,1)</f>
        <v>0</v>
      </c>
      <c r="HQ79" s="31" t="str">
        <f>IF(ISNUMBER(HN79),ROUND((HL79+HN79)/2,1),"-")</f>
        <v>-</v>
      </c>
      <c r="HR79" s="32">
        <f>MAX(HP79:HQ79)</f>
        <v>0</v>
      </c>
      <c r="HS79" s="143" t="str">
        <f>IF(HP79&gt;=5,HP79,IF(HQ79&gt;=5,HP79&amp;"/"&amp;HQ79,HP79&amp;"/"&amp;HQ79))</f>
        <v>0/-</v>
      </c>
      <c r="HT79" s="33"/>
      <c r="HU79" s="17"/>
      <c r="HV79" s="17"/>
      <c r="HW79" s="25">
        <f>IF(ISBLANK(HV79),HU79,HU79&amp;"/"&amp;HV79)</f>
        <v>0</v>
      </c>
      <c r="HX79" s="31">
        <f>ROUND((HT79+HU79)/2,1)</f>
        <v>0</v>
      </c>
      <c r="HY79" s="31" t="str">
        <f>IF(ISNUMBER(HV79),ROUND((HT79+HV79)/2,1),"-")</f>
        <v>-</v>
      </c>
      <c r="HZ79" s="32">
        <f>MAX(HX79:HY79)</f>
        <v>0</v>
      </c>
      <c r="IA79" s="143" t="str">
        <f>IF(HX79&gt;=5,HX79,IF(HY79&gt;=5,HX79&amp;"/"&amp;HY79,HX79&amp;"/"&amp;HY79))</f>
        <v>0/-</v>
      </c>
      <c r="IB79" s="78"/>
      <c r="IC79" s="78"/>
      <c r="ID79" s="78"/>
      <c r="IE79" s="85"/>
      <c r="IF79" s="84">
        <f>ROUND((HB79*$HB$3+GT79*$GT$3+HJ79*$HJ$3+HR79*$HR$3+HZ79*$HZ$3+IB79*$IB$3+IC79*$IC$3+ID79*$ID$3+IE79*$IE$3)/$IF$3,1)</f>
        <v>0</v>
      </c>
      <c r="IG79" s="83" t="str">
        <f>IF(IF79&lt;4,"Kém",IF(IF79&lt;5,"Yếu",IF(IF79&lt;6,"TB",IF(IF79&lt;7,"TBK",IF(IF79&lt;8,"Khá",IF(IF79&lt;9,"Giỏi","XS"))))))</f>
        <v>Kém</v>
      </c>
      <c r="IH79" s="89">
        <f>ROUND((IF79*$IF$3+GL79*$GL$3)/$IH$3,1)</f>
        <v>0</v>
      </c>
      <c r="II79" s="87" t="str">
        <f>IF(IH79&lt;4,"Kém",IF(IH79&lt;5,"Yếu",IF(IH79&lt;6,"TB",IF(IH79&lt;7,"TBK",IF(IH79&lt;8,"Khá",IF(IH79&lt;9,"Giỏi","XS"))))))</f>
        <v>Kém</v>
      </c>
      <c r="IJ79" s="88">
        <f aca="true" t="shared" si="322" ref="IJ79:IJ89">ROUND((IH79*$IH$3+EK79*$EK$3)/$IJ$3,1)</f>
        <v>0.9</v>
      </c>
      <c r="IK79" s="87" t="str">
        <f>IF(IJ79&lt;4,"Kém",IF(IJ79&lt;5,"Yếu",IF(IJ79&lt;6,"TB",IF(IJ79&lt;7,"TBK",IF(IJ79&lt;8,"Khá",IF(IJ79&lt;9,"Giỏi","XS"))))))</f>
        <v>Kém</v>
      </c>
      <c r="IL79" s="78"/>
      <c r="IM79" s="78"/>
      <c r="IN79" s="78"/>
      <c r="IO79" s="92">
        <f>ROUND(SUM(IL79:IN79)/3,1)</f>
        <v>0</v>
      </c>
      <c r="IP79" s="88">
        <f>ROUND((IJ79+IO79)/2,1)</f>
        <v>0.5</v>
      </c>
      <c r="IQ79" s="87" t="str">
        <f>IF(IP79&lt;4,"Kém",IF(IP79&lt;5,"Yếu",IF(IP79&lt;6,"TB",IF(IP79&lt;7,"TBK",IF(IP79&lt;8,"Khá",IF(IP79&lt;9,"Giỏi","XS"))))))</f>
        <v>Kém</v>
      </c>
      <c r="IR79" s="87"/>
    </row>
    <row r="80" spans="1:252" s="16" customFormat="1" ht="18.75" customHeight="1" hidden="1">
      <c r="A80" s="168">
        <v>8</v>
      </c>
      <c r="B80" s="105" t="s">
        <v>111</v>
      </c>
      <c r="C80" s="100" t="s">
        <v>112</v>
      </c>
      <c r="D80" s="101" t="s">
        <v>113</v>
      </c>
      <c r="E80" s="99"/>
      <c r="F80" s="42"/>
      <c r="G80" s="42"/>
      <c r="H80" s="15">
        <f aca="true" t="shared" si="323" ref="H80:H85">IF(ISBLANK(G80),F80,F80&amp;"/"&amp;G80)</f>
        <v>0</v>
      </c>
      <c r="I80" s="43">
        <f aca="true" t="shared" si="324" ref="I80:I85">ROUND((E80+F80)/2,1)</f>
        <v>0</v>
      </c>
      <c r="J80" s="43" t="str">
        <f aca="true" t="shared" si="325" ref="J80:J85">IF(ISNUMBER(G80),ROUND((E80+G80)/2,1),"-")</f>
        <v>-</v>
      </c>
      <c r="K80" s="119">
        <f aca="true" t="shared" si="326" ref="K80:K85">MAX(I80:J80)</f>
        <v>0</v>
      </c>
      <c r="L80" s="131" t="str">
        <f aca="true" t="shared" si="327" ref="L80:L85">IF(I80&gt;=5,I80,IF(J80&gt;=5,I80&amp;"/"&amp;J80,I80&amp;"/"&amp;J80))</f>
        <v>0/-</v>
      </c>
      <c r="M80" s="41"/>
      <c r="N80" s="42"/>
      <c r="O80" s="42"/>
      <c r="P80" s="15">
        <f aca="true" t="shared" si="328" ref="P80:P85">IF(ISBLANK(O80),N80,N80&amp;"/"&amp;O80)</f>
        <v>0</v>
      </c>
      <c r="Q80" s="43">
        <f aca="true" t="shared" si="329" ref="Q80:Q85">ROUND((M80+N80)/2,1)</f>
        <v>0</v>
      </c>
      <c r="R80" s="43" t="str">
        <f aca="true" t="shared" si="330" ref="R80:R85">IF(ISNUMBER(O80),ROUND((M80+O80)/2,1),"-")</f>
        <v>-</v>
      </c>
      <c r="S80" s="119">
        <f aca="true" t="shared" si="331" ref="S80:S85">MAX(Q80:R80)</f>
        <v>0</v>
      </c>
      <c r="T80" s="131" t="str">
        <f aca="true" t="shared" si="332" ref="T80:T85">IF(Q80&gt;=5,Q80,IF(R80&gt;=5,Q80&amp;"/"&amp;R80,Q80&amp;"/"&amp;R80))</f>
        <v>0/-</v>
      </c>
      <c r="U80" s="41"/>
      <c r="V80" s="42"/>
      <c r="W80" s="42"/>
      <c r="X80" s="15">
        <f aca="true" t="shared" si="333" ref="X80:X85">IF(ISBLANK(W80),V80,V80&amp;"/"&amp;W80)</f>
        <v>0</v>
      </c>
      <c r="Y80" s="43">
        <f aca="true" t="shared" si="334" ref="Y80:Y85">ROUND((U80+V80)/2,1)</f>
        <v>0</v>
      </c>
      <c r="Z80" s="43" t="str">
        <f aca="true" t="shared" si="335" ref="Z80:Z85">IF(ISNUMBER(W80),ROUND((U80+W80)/2,1),"-")</f>
        <v>-</v>
      </c>
      <c r="AA80" s="119">
        <f aca="true" t="shared" si="336" ref="AA80:AA85">MAX(Y80:Z80)</f>
        <v>0</v>
      </c>
      <c r="AB80" s="131" t="str">
        <f aca="true" t="shared" si="337" ref="AB80:AB85">IF(Y80&gt;=5,Y80,IF(Z80&gt;=5,Y80&amp;"/"&amp;Z80,Y80&amp;"/"&amp;Z80))</f>
        <v>0/-</v>
      </c>
      <c r="AC80" s="41"/>
      <c r="AD80" s="42"/>
      <c r="AE80" s="42"/>
      <c r="AF80" s="15">
        <f aca="true" t="shared" si="338" ref="AF80:AF85">IF(ISBLANK(AE80),AD80,AD80&amp;"/"&amp;AE80)</f>
        <v>0</v>
      </c>
      <c r="AG80" s="43">
        <f aca="true" t="shared" si="339" ref="AG80:AG85">ROUND((AC80+AD80)/2,1)</f>
        <v>0</v>
      </c>
      <c r="AH80" s="43" t="str">
        <f aca="true" t="shared" si="340" ref="AH80:AH85">IF(ISNUMBER(AE80),ROUND((AC80+AE80)/2,1),"-")</f>
        <v>-</v>
      </c>
      <c r="AI80" s="119">
        <f aca="true" t="shared" si="341" ref="AI80:AI85">MAX(AG80:AH80)</f>
        <v>0</v>
      </c>
      <c r="AJ80" s="131" t="str">
        <f aca="true" t="shared" si="342" ref="AJ80:AJ85">IF(AG80&gt;=5,AG80,IF(AH80&gt;=5,AG80&amp;"/"&amp;AH80,AG80&amp;"/"&amp;AH80))</f>
        <v>0/-</v>
      </c>
      <c r="AK80" s="41"/>
      <c r="AL80" s="42"/>
      <c r="AM80" s="42"/>
      <c r="AN80" s="15">
        <f aca="true" t="shared" si="343" ref="AN80:AN85">IF(ISBLANK(AM80),AL80,AL80&amp;"/"&amp;AM80)</f>
        <v>0</v>
      </c>
      <c r="AO80" s="43">
        <f aca="true" t="shared" si="344" ref="AO80:AO85">ROUND((AK80+AL80)/2,1)</f>
        <v>0</v>
      </c>
      <c r="AP80" s="43" t="str">
        <f aca="true" t="shared" si="345" ref="AP80:AP85">IF(ISNUMBER(AM80),ROUND((AK80+AM80)/2,1),"-")</f>
        <v>-</v>
      </c>
      <c r="AQ80" s="119">
        <f aca="true" t="shared" si="346" ref="AQ80:AQ85">MAX(AO80:AP80)</f>
        <v>0</v>
      </c>
      <c r="AR80" s="131" t="str">
        <f aca="true" t="shared" si="347" ref="AR80:AR85">IF(AO80&gt;=5,AO80,IF(AP80&gt;=5,AO80&amp;"/"&amp;AP80,AO80&amp;"/"&amp;AP80))</f>
        <v>0/-</v>
      </c>
      <c r="AS80" s="41"/>
      <c r="AT80" s="42"/>
      <c r="AU80" s="42"/>
      <c r="AV80" s="15">
        <f aca="true" t="shared" si="348" ref="AV80:AV85">IF(ISBLANK(AU80),AT80,AT80&amp;"/"&amp;AU80)</f>
        <v>0</v>
      </c>
      <c r="AW80" s="43">
        <f aca="true" t="shared" si="349" ref="AW80:AW85">ROUND((AS80+AT80)/2,1)</f>
        <v>0</v>
      </c>
      <c r="AX80" s="43" t="str">
        <f aca="true" t="shared" si="350" ref="AX80:AX85">IF(ISNUMBER(AU80),ROUND((AS80+AU80)/2,1),"-")</f>
        <v>-</v>
      </c>
      <c r="AY80" s="119">
        <f aca="true" t="shared" si="351" ref="AY80:AY85">MAX(AW80:AX80)</f>
        <v>0</v>
      </c>
      <c r="AZ80" s="131" t="str">
        <f aca="true" t="shared" si="352" ref="AZ80:AZ85">IF(AW80&gt;=5,AW80,IF(AX80&gt;=5,AW80&amp;"/"&amp;AX80,AW80&amp;"/"&amp;AX80))</f>
        <v>0/-</v>
      </c>
      <c r="BA80" s="44"/>
      <c r="BB80" s="69">
        <f aca="true" t="shared" si="353" ref="BB80:BB85">ROUND((K80*$L$3+S80*$T$3+AA80*$AB$3+AI80*$AJ$3+AQ80*$AR$3+AY80*$AZ$3+BA80*$BA$3)/$BB$3,1)</f>
        <v>0</v>
      </c>
      <c r="BC80" s="118"/>
      <c r="BD80" s="41"/>
      <c r="BE80" s="42"/>
      <c r="BF80" s="42"/>
      <c r="BG80" s="15">
        <f aca="true" t="shared" si="354" ref="BG80:BG85">IF(ISBLANK(BF80),BE80,BE80&amp;"/"&amp;BF80)</f>
        <v>0</v>
      </c>
      <c r="BH80" s="43">
        <f aca="true" t="shared" si="355" ref="BH80:BH85">ROUND((BD80+BE80)/2,1)</f>
        <v>0</v>
      </c>
      <c r="BI80" s="43" t="str">
        <f aca="true" t="shared" si="356" ref="BI80:BI85">IF(ISNUMBER(BF80),ROUND((BD80+BF80)/2,1),"-")</f>
        <v>-</v>
      </c>
      <c r="BJ80" s="119">
        <f aca="true" t="shared" si="357" ref="BJ80:BJ85">MAX(BH80:BI80)</f>
        <v>0</v>
      </c>
      <c r="BK80" s="131" t="str">
        <f aca="true" t="shared" si="358" ref="BK80:BK85">IF(BH80&gt;=5,BH80,IF(BI80&gt;=5,BH80&amp;"/"&amp;BI80,BH80&amp;"/"&amp;BI80))</f>
        <v>0/-</v>
      </c>
      <c r="BL80" s="50"/>
      <c r="BM80" s="52"/>
      <c r="BN80" s="52"/>
      <c r="BO80" s="52">
        <f aca="true" t="shared" si="359" ref="BO80:BO85">ROUND((BM80*2+BN80)/3,0)</f>
        <v>0</v>
      </c>
      <c r="BP80" s="52"/>
      <c r="BQ80" s="52"/>
      <c r="BR80" s="52"/>
      <c r="BS80" s="53">
        <f aca="true" t="shared" si="360" ref="BS80:BS85">IF(ISBLANK(BR80),BO80,BO80&amp;"/"&amp;BR80)</f>
        <v>0</v>
      </c>
      <c r="BT80" s="50">
        <f aca="true" t="shared" si="361" ref="BT80:BT85">ROUND((BL80+BO80)/2,1)</f>
        <v>0</v>
      </c>
      <c r="BU80" s="50" t="str">
        <f aca="true" t="shared" si="362" ref="BU80:BU85">IF(ISNUMBER(BR80),ROUND((BL80+BR80)/2,1),"-")</f>
        <v>-</v>
      </c>
      <c r="BV80" s="152">
        <f aca="true" t="shared" si="363" ref="BV80:BV85">MAX(BT80:BU80)</f>
        <v>0</v>
      </c>
      <c r="BW80" s="22" t="str">
        <f aca="true" t="shared" si="364" ref="BW80:BW85">IF(BT80&gt;=5,BT80,IF(BU80&gt;=5,BT80&amp;"/"&amp;BU80,BT80&amp;"/"&amp;BU80))</f>
        <v>0/-</v>
      </c>
      <c r="BX80" s="41"/>
      <c r="BY80" s="42"/>
      <c r="BZ80" s="42"/>
      <c r="CA80" s="15">
        <f aca="true" t="shared" si="365" ref="CA80:CA85">IF(ISBLANK(BZ80),BY80,BY80&amp;"/"&amp;BZ80)</f>
        <v>0</v>
      </c>
      <c r="CB80" s="43">
        <f aca="true" t="shared" si="366" ref="CB80:CB85">ROUND((BX80+BY80)/2,1)</f>
        <v>0</v>
      </c>
      <c r="CC80" s="43" t="str">
        <f aca="true" t="shared" si="367" ref="CC80:CC85">IF(ISNUMBER(BZ80),ROUND((BX80+BZ80)/2,1),"-")</f>
        <v>-</v>
      </c>
      <c r="CD80" s="119">
        <f aca="true" t="shared" si="368" ref="CD80:CD85">MAX(CB80:CC80)</f>
        <v>0</v>
      </c>
      <c r="CE80" s="72" t="str">
        <f aca="true" t="shared" si="369" ref="CE80:CE85">IF(CB80&gt;=5,CB80,IF(CC80&gt;=5,CB80&amp;"/"&amp;CC80,CB80&amp;"/"&amp;CC80))</f>
        <v>0/-</v>
      </c>
      <c r="CF80" s="41"/>
      <c r="CG80" s="42"/>
      <c r="CH80" s="42"/>
      <c r="CI80" s="15">
        <f aca="true" t="shared" si="370" ref="CI80:CI85">IF(ISBLANK(CH80),CG80,CG80&amp;"/"&amp;CH80)</f>
        <v>0</v>
      </c>
      <c r="CJ80" s="43">
        <f aca="true" t="shared" si="371" ref="CJ80:CJ85">ROUND((CF80+CG80)/2,1)</f>
        <v>0</v>
      </c>
      <c r="CK80" s="43" t="str">
        <f aca="true" t="shared" si="372" ref="CK80:CK85">IF(ISNUMBER(CH80),ROUND((CF80+CH80)/2,1),"-")</f>
        <v>-</v>
      </c>
      <c r="CL80" s="119">
        <f aca="true" t="shared" si="373" ref="CL80:CL85">MAX(CJ80:CK80)</f>
        <v>0</v>
      </c>
      <c r="CM80" s="72" t="str">
        <f aca="true" t="shared" si="374" ref="CM80:CM85">IF(CJ80&gt;=5,CJ80,IF(CK80&gt;=5,CJ80&amp;"/"&amp;CK80,CJ80&amp;"/"&amp;CK80))</f>
        <v>0/-</v>
      </c>
      <c r="CN80" s="41"/>
      <c r="CO80" s="42"/>
      <c r="CP80" s="42"/>
      <c r="CQ80" s="15">
        <f aca="true" t="shared" si="375" ref="CQ80:CQ85">IF(ISBLANK(CP80),CO80,CO80&amp;"/"&amp;CP80)</f>
        <v>0</v>
      </c>
      <c r="CR80" s="43">
        <f aca="true" t="shared" si="376" ref="CR80:CR85">ROUND((CN80+CO80)/2,1)</f>
        <v>0</v>
      </c>
      <c r="CS80" s="43" t="str">
        <f aca="true" t="shared" si="377" ref="CS80:CS85">IF(ISNUMBER(CP80),ROUND((CN80+CP80)/2,1),"-")</f>
        <v>-</v>
      </c>
      <c r="CT80" s="119">
        <f aca="true" t="shared" si="378" ref="CT80:CT85">MAX(CR80:CS80)</f>
        <v>0</v>
      </c>
      <c r="CU80" s="72" t="str">
        <f aca="true" t="shared" si="379" ref="CU80:CU85">IF(CR80&gt;=5,CR80,IF(CS80&gt;=5,CR80&amp;"/"&amp;CS80,CR80&amp;"/"&amp;CS80))</f>
        <v>0/-</v>
      </c>
      <c r="CV80" s="41"/>
      <c r="CW80" s="42"/>
      <c r="CX80" s="42"/>
      <c r="CY80" s="15">
        <f aca="true" t="shared" si="380" ref="CY80:CY85">IF(ISBLANK(CX80),CW80,CW80&amp;"/"&amp;CX80)</f>
        <v>0</v>
      </c>
      <c r="CZ80" s="43">
        <f aca="true" t="shared" si="381" ref="CZ80:CZ85">ROUND((CV80+CW80)/2,1)</f>
        <v>0</v>
      </c>
      <c r="DA80" s="43" t="str">
        <f aca="true" t="shared" si="382" ref="DA80:DA85">IF(ISNUMBER(CX80),ROUND((CV80+CX80)/2,1),"-")</f>
        <v>-</v>
      </c>
      <c r="DB80" s="119">
        <f aca="true" t="shared" si="383" ref="DB80:DB85">MAX(CZ80:DA80)</f>
        <v>0</v>
      </c>
      <c r="DC80" s="72" t="str">
        <f aca="true" t="shared" si="384" ref="DC80:DC85">IF(CZ80&gt;=5,CZ80,IF(DA80&gt;=5,CZ80&amp;"/"&amp;DA80,CZ80&amp;"/"&amp;DA80))</f>
        <v>0/-</v>
      </c>
      <c r="DD80" s="41"/>
      <c r="DE80" s="42"/>
      <c r="DF80" s="42"/>
      <c r="DG80" s="15">
        <f aca="true" t="shared" si="385" ref="DG80:DG85">IF(ISBLANK(DF80),DE80,DE80&amp;"/"&amp;DF80)</f>
        <v>0</v>
      </c>
      <c r="DH80" s="43">
        <f aca="true" t="shared" si="386" ref="DH80:DH85">ROUND((DD80+DE80)/2,1)</f>
        <v>0</v>
      </c>
      <c r="DI80" s="43" t="str">
        <f aca="true" t="shared" si="387" ref="DI80:DI85">IF(ISNUMBER(DF80),ROUND((DD80+DF80)/2,1),"-")</f>
        <v>-</v>
      </c>
      <c r="DJ80" s="119">
        <f aca="true" t="shared" si="388" ref="DJ80:DJ85">MAX(DH80:DI80)</f>
        <v>0</v>
      </c>
      <c r="DK80" s="72" t="str">
        <f aca="true" t="shared" si="389" ref="DK80:DK85">IF(DH80&gt;=5,DH80,IF(DI80&gt;=5,DH80&amp;"/"&amp;DI80,DH80&amp;"/"&amp;DI80))</f>
        <v>0/-</v>
      </c>
      <c r="DL80" s="41"/>
      <c r="DM80" s="42"/>
      <c r="DN80" s="42"/>
      <c r="DO80" s="15">
        <f aca="true" t="shared" si="390" ref="DO80:DO85">IF(ISBLANK(DN80),DM80,DM80&amp;"/"&amp;DN80)</f>
        <v>0</v>
      </c>
      <c r="DP80" s="43">
        <f aca="true" t="shared" si="391" ref="DP80:DP85">ROUND((DL80+DM80)/2,1)</f>
        <v>0</v>
      </c>
      <c r="DQ80" s="43" t="str">
        <f aca="true" t="shared" si="392" ref="DQ80:DQ85">IF(ISNUMBER(DN80),ROUND((DL80+DN80)/2,1),"-")</f>
        <v>-</v>
      </c>
      <c r="DR80" s="119">
        <f aca="true" t="shared" si="393" ref="DR80:DR85">MAX(DP80:DQ80)</f>
        <v>0</v>
      </c>
      <c r="DS80" s="72" t="str">
        <f aca="true" t="shared" si="394" ref="DS80:DS85">IF(DP80&gt;=5,DP80,IF(DQ80&gt;=5,DP80&amp;"/"&amp;DQ80,DP80&amp;"/"&amp;DQ80))</f>
        <v>0/-</v>
      </c>
      <c r="DT80" s="73"/>
      <c r="DU80" s="305"/>
      <c r="DV80" s="305"/>
      <c r="DW80" s="305"/>
      <c r="DX80" s="305"/>
      <c r="DY80" s="305"/>
      <c r="DZ80" s="305"/>
      <c r="EA80" s="47"/>
      <c r="EB80" s="47"/>
      <c r="EC80" s="47"/>
      <c r="ED80" s="47"/>
      <c r="EE80" s="47"/>
      <c r="EF80" s="309"/>
      <c r="EG80" s="58">
        <f aca="true" t="shared" si="395" ref="EG80:EG85">ROUND(SUM(DT80:EE80)/3,1)</f>
        <v>0</v>
      </c>
      <c r="EH80" s="46"/>
      <c r="EI80" s="69">
        <f aca="true" t="shared" si="396" ref="EI80:EI85">ROUND((CL80*$CM$3+CT80*$CU$3+DB80*$DC$3+DJ80*$DK$3+EH80*$EH$3+BJ80*$BK$3+BV80*$BW$3+CD80*$CE$3+EG80*$EG$3+DR80*$DS$3)/$EI$3,1)</f>
        <v>0</v>
      </c>
      <c r="EJ80" s="69"/>
      <c r="EK80" s="69">
        <f aca="true" t="shared" si="397" ref="EK80:EK85">ROUND((BB80*$BB$3+EI80*$EI$3)/$EK$3,1)</f>
        <v>0</v>
      </c>
      <c r="EL80" s="118"/>
      <c r="EM80" s="33"/>
      <c r="EN80" s="17"/>
      <c r="EO80" s="17"/>
      <c r="EP80" s="25">
        <f aca="true" t="shared" si="398" ref="EP80:EP85">IF(ISBLANK(EO80),EN80,EN80&amp;"/"&amp;EO80)</f>
        <v>0</v>
      </c>
      <c r="EQ80" s="31">
        <f aca="true" t="shared" si="399" ref="EQ80:EQ85">ROUND((EM80+EN80)/2,1)</f>
        <v>0</v>
      </c>
      <c r="ER80" s="31" t="str">
        <f aca="true" t="shared" si="400" ref="ER80:ER85">IF(ISNUMBER(EO80),ROUND((EM80+EO80)/2,1),"-")</f>
        <v>-</v>
      </c>
      <c r="ES80" s="32">
        <f>MAX(EQ80:ER80)</f>
        <v>0</v>
      </c>
      <c r="ET80" s="28" t="str">
        <f aca="true" t="shared" si="401" ref="ET80:ET85">IF(EQ80&gt;=5,EQ80,IF(ER80&gt;=5,EQ80&amp;"/"&amp;ER80,EQ80&amp;"/"&amp;ER80))</f>
        <v>0/-</v>
      </c>
      <c r="EU80" s="33"/>
      <c r="EV80" s="17"/>
      <c r="EW80" s="17"/>
      <c r="EX80" s="25">
        <f aca="true" t="shared" si="402" ref="EX80:EX85">IF(ISBLANK(EW80),EV80,EV80&amp;"/"&amp;EW80)</f>
        <v>0</v>
      </c>
      <c r="EY80" s="31">
        <f aca="true" t="shared" si="403" ref="EY80:EY85">ROUND((EU80+EV80)/2,1)</f>
        <v>0</v>
      </c>
      <c r="EZ80" s="31" t="str">
        <f aca="true" t="shared" si="404" ref="EZ80:EZ85">IF(ISNUMBER(EW80),ROUND((EU80+EW80)/2,1),"-")</f>
        <v>-</v>
      </c>
      <c r="FA80" s="32">
        <f>MAX(EY80:EZ80)</f>
        <v>0</v>
      </c>
      <c r="FB80" s="28" t="str">
        <f aca="true" t="shared" si="405" ref="FB80:FB85">IF(EY80&gt;=5,EY80,IF(EZ80&gt;=5,EY80&amp;"/"&amp;EZ80,EY80&amp;"/"&amp;EZ80))</f>
        <v>0/-</v>
      </c>
      <c r="FC80" s="33"/>
      <c r="FD80" s="17"/>
      <c r="FE80" s="17"/>
      <c r="FF80" s="25">
        <f aca="true" t="shared" si="406" ref="FF80:FF85">IF(ISBLANK(FE80),FD80,FD80&amp;"/"&amp;FE80)</f>
        <v>0</v>
      </c>
      <c r="FG80" s="31">
        <f aca="true" t="shared" si="407" ref="FG80:FG85">ROUND((FC80+FD80)/2,1)</f>
        <v>0</v>
      </c>
      <c r="FH80" s="31" t="str">
        <f aca="true" t="shared" si="408" ref="FH80:FH85">IF(ISNUMBER(FE80),ROUND((FC80+FE80)/2,1),"-")</f>
        <v>-</v>
      </c>
      <c r="FI80" s="32">
        <f>MAX(FG80:FH80)</f>
        <v>0</v>
      </c>
      <c r="FJ80" s="28" t="str">
        <f aca="true" t="shared" si="409" ref="FJ80:FJ85">IF(FG80&gt;=5,FG80,IF(FH80&gt;=5,FG80&amp;"/"&amp;FH80,FG80&amp;"/"&amp;FH80))</f>
        <v>0/-</v>
      </c>
      <c r="FK80" s="33"/>
      <c r="FL80" s="17"/>
      <c r="FM80" s="17"/>
      <c r="FN80" s="25">
        <f aca="true" t="shared" si="410" ref="FN80:FN85">IF(ISBLANK(FM80),FL80,FL80&amp;"/"&amp;FM80)</f>
        <v>0</v>
      </c>
      <c r="FO80" s="31">
        <f aca="true" t="shared" si="411" ref="FO80:FO85">ROUND((FK80+FL80)/2,1)</f>
        <v>0</v>
      </c>
      <c r="FP80" s="31" t="str">
        <f aca="true" t="shared" si="412" ref="FP80:FP85">IF(ISNUMBER(FM80),ROUND((FK80+FM80)/2,1),"-")</f>
        <v>-</v>
      </c>
      <c r="FQ80" s="32">
        <f>MAX(FO80:FP80)</f>
        <v>0</v>
      </c>
      <c r="FR80" s="28" t="str">
        <f aca="true" t="shared" si="413" ref="FR80:FR85">IF(FO80&gt;=5,FO80,IF(FP80&gt;=5,FO80&amp;"/"&amp;FP80,FO80&amp;"/"&amp;FP80))</f>
        <v>0/-</v>
      </c>
      <c r="FS80" s="33"/>
      <c r="FT80" s="17"/>
      <c r="FU80" s="17"/>
      <c r="FV80" s="25">
        <f aca="true" t="shared" si="414" ref="FV80:FV85">IF(ISBLANK(FU80),FT80,FT80&amp;"/"&amp;FU80)</f>
        <v>0</v>
      </c>
      <c r="FW80" s="31">
        <f aca="true" t="shared" si="415" ref="FW80:FW85">ROUND((FS80+FT80)/2,1)</f>
        <v>0</v>
      </c>
      <c r="FX80" s="31" t="str">
        <f aca="true" t="shared" si="416" ref="FX80:FX85">IF(ISNUMBER(FU80),ROUND((FS80+FU80)/2,1),"-")</f>
        <v>-</v>
      </c>
      <c r="FY80" s="32">
        <f>MAX(FW80:FX80)</f>
        <v>0</v>
      </c>
      <c r="FZ80" s="28" t="str">
        <f aca="true" t="shared" si="417" ref="FZ80:FZ85">IF(FW80&gt;=5,FW80,IF(FX80&gt;=5,FW80&amp;"/"&amp;FX80,FW80&amp;"/"&amp;FX80))</f>
        <v>0/-</v>
      </c>
      <c r="GA80" s="33"/>
      <c r="GB80" s="17"/>
      <c r="GC80" s="17"/>
      <c r="GD80" s="25">
        <f aca="true" t="shared" si="418" ref="GD80:GD85">IF(ISBLANK(GC80),GB80,GB80&amp;"/"&amp;GC80)</f>
        <v>0</v>
      </c>
      <c r="GE80" s="31">
        <f aca="true" t="shared" si="419" ref="GE80:GE85">ROUND((GA80+GB80)/2,1)</f>
        <v>0</v>
      </c>
      <c r="GF80" s="31" t="str">
        <f aca="true" t="shared" si="420" ref="GF80:GF85">IF(ISNUMBER(GC80),ROUND((GA80+GC80)/2,1),"-")</f>
        <v>-</v>
      </c>
      <c r="GG80" s="32">
        <f>MAX(GE80:GF80)</f>
        <v>0</v>
      </c>
      <c r="GH80" s="76" t="str">
        <f aca="true" t="shared" si="421" ref="GH80:GH85">IF(GE80&gt;=5,GE80,IF(GF80&gt;=5,GE80&amp;"/"&amp;GF80,GE80&amp;"/"&amp;GF80))</f>
        <v>0/-</v>
      </c>
      <c r="GI80" s="78"/>
      <c r="GJ80" s="78"/>
      <c r="GK80" s="78"/>
      <c r="GL80" s="95">
        <f aca="true" t="shared" si="422" ref="GL80:GL85">ROUND((ES80*$ES$3+FA80*$FA$3+FI80*$FI$3+FQ80*$FQ$3+FY80*$FY$3+GG80*$GG$3+GI80*$GI$3+GJ80*$GJ$3+GK80*$GK$3)/$GL$3,1)</f>
        <v>0</v>
      </c>
      <c r="GM80" s="87" t="str">
        <f aca="true" t="shared" si="423" ref="GM80:GM85">IF(GL80&lt;4,"Kém",IF(GL80&lt;5,"Yếu",IF(GL80&lt;6,"TB",IF(GL80&lt;7,"TBK",IF(GL80&lt;8,"Khá",IF(GL80&lt;9,"Giỏi","XS"))))))</f>
        <v>Kém</v>
      </c>
      <c r="GN80" s="33"/>
      <c r="GO80" s="17"/>
      <c r="GP80" s="17"/>
      <c r="GQ80" s="25">
        <f aca="true" t="shared" si="424" ref="GQ80:GQ85">IF(ISBLANK(GP80),GO80,GO80&amp;"/"&amp;GP80)</f>
        <v>0</v>
      </c>
      <c r="GR80" s="31">
        <f aca="true" t="shared" si="425" ref="GR80:GR85">ROUND((GN80+GO80)/2,1)</f>
        <v>0</v>
      </c>
      <c r="GS80" s="31" t="str">
        <f aca="true" t="shared" si="426" ref="GS80:GS85">IF(ISNUMBER(GP80),ROUND((GN80+GP80)/2,1),"-")</f>
        <v>-</v>
      </c>
      <c r="GT80" s="32">
        <f>MAX(GR80:GS80)</f>
        <v>0</v>
      </c>
      <c r="GU80" s="28" t="str">
        <f aca="true" t="shared" si="427" ref="GU80:GU85">IF(GR80&gt;=5,GR80,IF(GS80&gt;=5,GR80&amp;"/"&amp;GS80,GR80&amp;"/"&amp;GS80))</f>
        <v>0/-</v>
      </c>
      <c r="GV80" s="33"/>
      <c r="GW80" s="17"/>
      <c r="GX80" s="17"/>
      <c r="GY80" s="25">
        <f aca="true" t="shared" si="428" ref="GY80:GY85">IF(ISBLANK(GX80),GW80,GW80&amp;"/"&amp;GX80)</f>
        <v>0</v>
      </c>
      <c r="GZ80" s="31">
        <f aca="true" t="shared" si="429" ref="GZ80:GZ85">ROUND((GV80+GW80)/2,1)</f>
        <v>0</v>
      </c>
      <c r="HA80" s="31" t="str">
        <f aca="true" t="shared" si="430" ref="HA80:HA85">IF(ISNUMBER(GX80),ROUND((GV80+GX80)/2,1),"-")</f>
        <v>-</v>
      </c>
      <c r="HB80" s="32">
        <f>MAX(GZ80:HA80)</f>
        <v>0</v>
      </c>
      <c r="HC80" s="28" t="str">
        <f aca="true" t="shared" si="431" ref="HC80:HC85">IF(GZ80&gt;=5,GZ80,IF(HA80&gt;=5,GZ80&amp;"/"&amp;HA80,GZ80&amp;"/"&amp;HA80))</f>
        <v>0/-</v>
      </c>
      <c r="HD80" s="33"/>
      <c r="HE80" s="17"/>
      <c r="HF80" s="17"/>
      <c r="HG80" s="25">
        <f aca="true" t="shared" si="432" ref="HG80:HG85">IF(ISBLANK(HF80),HE80,HE80&amp;"/"&amp;HF80)</f>
        <v>0</v>
      </c>
      <c r="HH80" s="31">
        <f aca="true" t="shared" si="433" ref="HH80:HH85">ROUND((HD80+HE80)/2,1)</f>
        <v>0</v>
      </c>
      <c r="HI80" s="31" t="str">
        <f aca="true" t="shared" si="434" ref="HI80:HI85">IF(ISNUMBER(HF80),ROUND((HD80+HF80)/2,1),"-")</f>
        <v>-</v>
      </c>
      <c r="HJ80" s="32">
        <f>MAX(HH80:HI80)</f>
        <v>0</v>
      </c>
      <c r="HK80" s="28" t="str">
        <f aca="true" t="shared" si="435" ref="HK80:HK85">IF(HH80&gt;=5,HH80,IF(HI80&gt;=5,HH80&amp;"/"&amp;HI80,HH80&amp;"/"&amp;HI80))</f>
        <v>0/-</v>
      </c>
      <c r="HL80" s="33"/>
      <c r="HM80" s="17"/>
      <c r="HN80" s="17"/>
      <c r="HO80" s="25">
        <f aca="true" t="shared" si="436" ref="HO80:HO85">IF(ISBLANK(HN80),HM80,HM80&amp;"/"&amp;HN80)</f>
        <v>0</v>
      </c>
      <c r="HP80" s="31">
        <f aca="true" t="shared" si="437" ref="HP80:HP85">ROUND((HL80+HM80)/2,1)</f>
        <v>0</v>
      </c>
      <c r="HQ80" s="31" t="str">
        <f aca="true" t="shared" si="438" ref="HQ80:HQ85">IF(ISNUMBER(HN80),ROUND((HL80+HN80)/2,1),"-")</f>
        <v>-</v>
      </c>
      <c r="HR80" s="32">
        <f>MAX(HP80:HQ80)</f>
        <v>0</v>
      </c>
      <c r="HS80" s="28" t="str">
        <f aca="true" t="shared" si="439" ref="HS80:HS85">IF(HP80&gt;=5,HP80,IF(HQ80&gt;=5,HP80&amp;"/"&amp;HQ80,HP80&amp;"/"&amp;HQ80))</f>
        <v>0/-</v>
      </c>
      <c r="HT80" s="33"/>
      <c r="HU80" s="17"/>
      <c r="HV80" s="17"/>
      <c r="HW80" s="25">
        <f aca="true" t="shared" si="440" ref="HW80:HW85">IF(ISBLANK(HV80),HU80,HU80&amp;"/"&amp;HV80)</f>
        <v>0</v>
      </c>
      <c r="HX80" s="31">
        <f aca="true" t="shared" si="441" ref="HX80:HX85">ROUND((HT80+HU80)/2,1)</f>
        <v>0</v>
      </c>
      <c r="HY80" s="31" t="str">
        <f aca="true" t="shared" si="442" ref="HY80:HY85">IF(ISNUMBER(HV80),ROUND((HT80+HV80)/2,1),"-")</f>
        <v>-</v>
      </c>
      <c r="HZ80" s="32">
        <f>MAX(HX80:HY80)</f>
        <v>0</v>
      </c>
      <c r="IA80" s="28" t="str">
        <f aca="true" t="shared" si="443" ref="IA80:IA85">IF(HX80&gt;=5,HX80,IF(HY80&gt;=5,HX80&amp;"/"&amp;HY80,HX80&amp;"/"&amp;HY80))</f>
        <v>0/-</v>
      </c>
      <c r="IB80" s="78"/>
      <c r="IC80" s="78"/>
      <c r="ID80" s="78"/>
      <c r="IE80" s="85"/>
      <c r="IF80" s="84">
        <f aca="true" t="shared" si="444" ref="IF80:IF85">ROUND((HB80*$HB$3+GT80*$GT$3+HJ80*$HJ$3+HR80*$HR$3+HZ80*$HZ$3+IB80*$IB$3+IC80*$IC$3+ID80*$ID$3+IE80*$IE$3)/$IF$3,1)</f>
        <v>0</v>
      </c>
      <c r="IG80" s="83" t="str">
        <f aca="true" t="shared" si="445" ref="IG80:IG85">IF(IF80&lt;4,"Kém",IF(IF80&lt;5,"Yếu",IF(IF80&lt;6,"TB",IF(IF80&lt;7,"TBK",IF(IF80&lt;8,"Khá",IF(IF80&lt;9,"Giỏi","XS"))))))</f>
        <v>Kém</v>
      </c>
      <c r="IH80" s="89">
        <f aca="true" t="shared" si="446" ref="IH80:IH85">ROUND((IF80*$IF$3+GL80*$GL$3)/$IH$3,1)</f>
        <v>0</v>
      </c>
      <c r="II80" s="87" t="str">
        <f aca="true" t="shared" si="447" ref="II80:II85">IF(IH80&lt;4,"Kém",IF(IH80&lt;5,"Yếu",IF(IH80&lt;6,"TB",IF(IH80&lt;7,"TBK",IF(IH80&lt;8,"Khá",IF(IH80&lt;9,"Giỏi","XS"))))))</f>
        <v>Kém</v>
      </c>
      <c r="IJ80" s="88">
        <f t="shared" si="322"/>
        <v>0</v>
      </c>
      <c r="IK80" s="87" t="str">
        <f aca="true" t="shared" si="448" ref="IK80:IK85">IF(IJ80&lt;4,"Kém",IF(IJ80&lt;5,"Yếu",IF(IJ80&lt;6,"TB",IF(IJ80&lt;7,"TBK",IF(IJ80&lt;8,"Khá",IF(IJ80&lt;9,"Giỏi","XS"))))))</f>
        <v>Kém</v>
      </c>
      <c r="IL80" s="78"/>
      <c r="IM80" s="78"/>
      <c r="IN80" s="78"/>
      <c r="IO80" s="92">
        <f>ROUND(SUM(IL80:IN80)/3,1)</f>
        <v>0</v>
      </c>
      <c r="IP80" s="88">
        <f aca="true" t="shared" si="449" ref="IP80:IP85">ROUND((IJ80+IO80)/2,1)</f>
        <v>0</v>
      </c>
      <c r="IQ80" s="87" t="str">
        <f aca="true" t="shared" si="450" ref="IQ80:IQ85">IF(IP80&lt;4,"Kém",IF(IP80&lt;5,"Yếu",IF(IP80&lt;6,"TB",IF(IP80&lt;7,"TBK",IF(IP80&lt;8,"Khá",IF(IP80&lt;9,"Giỏi","XS"))))))</f>
        <v>Kém</v>
      </c>
      <c r="IR80" s="87"/>
    </row>
    <row r="81" spans="1:252" s="16" customFormat="1" ht="18.75" customHeight="1" hidden="1">
      <c r="A81" s="168">
        <v>40</v>
      </c>
      <c r="B81" s="105" t="s">
        <v>190</v>
      </c>
      <c r="C81" s="100" t="s">
        <v>191</v>
      </c>
      <c r="D81" s="101" t="s">
        <v>192</v>
      </c>
      <c r="E81" s="99"/>
      <c r="F81" s="42"/>
      <c r="G81" s="42"/>
      <c r="H81" s="15">
        <f t="shared" si="323"/>
        <v>0</v>
      </c>
      <c r="I81" s="43">
        <f t="shared" si="324"/>
        <v>0</v>
      </c>
      <c r="J81" s="43" t="str">
        <f t="shared" si="325"/>
        <v>-</v>
      </c>
      <c r="K81" s="119">
        <f t="shared" si="326"/>
        <v>0</v>
      </c>
      <c r="L81" s="131" t="str">
        <f t="shared" si="327"/>
        <v>0/-</v>
      </c>
      <c r="M81" s="41"/>
      <c r="N81" s="42"/>
      <c r="O81" s="42"/>
      <c r="P81" s="15">
        <f t="shared" si="328"/>
        <v>0</v>
      </c>
      <c r="Q81" s="43">
        <f t="shared" si="329"/>
        <v>0</v>
      </c>
      <c r="R81" s="43" t="str">
        <f t="shared" si="330"/>
        <v>-</v>
      </c>
      <c r="S81" s="119">
        <f t="shared" si="331"/>
        <v>0</v>
      </c>
      <c r="T81" s="131" t="str">
        <f t="shared" si="332"/>
        <v>0/-</v>
      </c>
      <c r="U81" s="41"/>
      <c r="V81" s="42"/>
      <c r="W81" s="42"/>
      <c r="X81" s="15">
        <f t="shared" si="333"/>
        <v>0</v>
      </c>
      <c r="Y81" s="43">
        <f t="shared" si="334"/>
        <v>0</v>
      </c>
      <c r="Z81" s="43" t="str">
        <f t="shared" si="335"/>
        <v>-</v>
      </c>
      <c r="AA81" s="119">
        <f t="shared" si="336"/>
        <v>0</v>
      </c>
      <c r="AB81" s="131" t="str">
        <f t="shared" si="337"/>
        <v>0/-</v>
      </c>
      <c r="AC81" s="41"/>
      <c r="AD81" s="42"/>
      <c r="AE81" s="42"/>
      <c r="AF81" s="15">
        <f t="shared" si="338"/>
        <v>0</v>
      </c>
      <c r="AG81" s="43">
        <f t="shared" si="339"/>
        <v>0</v>
      </c>
      <c r="AH81" s="43" t="str">
        <f t="shared" si="340"/>
        <v>-</v>
      </c>
      <c r="AI81" s="119">
        <f t="shared" si="341"/>
        <v>0</v>
      </c>
      <c r="AJ81" s="131" t="str">
        <f t="shared" si="342"/>
        <v>0/-</v>
      </c>
      <c r="AK81" s="41"/>
      <c r="AL81" s="42"/>
      <c r="AM81" s="42"/>
      <c r="AN81" s="15">
        <f t="shared" si="343"/>
        <v>0</v>
      </c>
      <c r="AO81" s="43">
        <f t="shared" si="344"/>
        <v>0</v>
      </c>
      <c r="AP81" s="43" t="str">
        <f t="shared" si="345"/>
        <v>-</v>
      </c>
      <c r="AQ81" s="119">
        <f t="shared" si="346"/>
        <v>0</v>
      </c>
      <c r="AR81" s="131" t="str">
        <f t="shared" si="347"/>
        <v>0/-</v>
      </c>
      <c r="AS81" s="41"/>
      <c r="AT81" s="42"/>
      <c r="AU81" s="42"/>
      <c r="AV81" s="15">
        <f t="shared" si="348"/>
        <v>0</v>
      </c>
      <c r="AW81" s="43">
        <f t="shared" si="349"/>
        <v>0</v>
      </c>
      <c r="AX81" s="43" t="str">
        <f t="shared" si="350"/>
        <v>-</v>
      </c>
      <c r="AY81" s="119">
        <f t="shared" si="351"/>
        <v>0</v>
      </c>
      <c r="AZ81" s="131" t="str">
        <f t="shared" si="352"/>
        <v>0/-</v>
      </c>
      <c r="BA81" s="66"/>
      <c r="BB81" s="69">
        <f t="shared" si="353"/>
        <v>0</v>
      </c>
      <c r="BC81" s="118"/>
      <c r="BD81" s="41"/>
      <c r="BE81" s="42"/>
      <c r="BF81" s="42"/>
      <c r="BG81" s="15">
        <f t="shared" si="354"/>
        <v>0</v>
      </c>
      <c r="BH81" s="43">
        <f t="shared" si="355"/>
        <v>0</v>
      </c>
      <c r="BI81" s="43" t="str">
        <f t="shared" si="356"/>
        <v>-</v>
      </c>
      <c r="BJ81" s="119">
        <f t="shared" si="357"/>
        <v>0</v>
      </c>
      <c r="BK81" s="131" t="str">
        <f t="shared" si="358"/>
        <v>0/-</v>
      </c>
      <c r="BL81" s="50"/>
      <c r="BM81" s="52"/>
      <c r="BN81" s="52"/>
      <c r="BO81" s="52">
        <f t="shared" si="359"/>
        <v>0</v>
      </c>
      <c r="BP81" s="52"/>
      <c r="BQ81" s="52"/>
      <c r="BR81" s="52"/>
      <c r="BS81" s="53">
        <f t="shared" si="360"/>
        <v>0</v>
      </c>
      <c r="BT81" s="50">
        <f t="shared" si="361"/>
        <v>0</v>
      </c>
      <c r="BU81" s="50" t="str">
        <f t="shared" si="362"/>
        <v>-</v>
      </c>
      <c r="BV81" s="152">
        <f t="shared" si="363"/>
        <v>0</v>
      </c>
      <c r="BW81" s="22" t="str">
        <f t="shared" si="364"/>
        <v>0/-</v>
      </c>
      <c r="BX81" s="41"/>
      <c r="BY81" s="42"/>
      <c r="BZ81" s="42"/>
      <c r="CA81" s="15">
        <f t="shared" si="365"/>
        <v>0</v>
      </c>
      <c r="CB81" s="43">
        <f t="shared" si="366"/>
        <v>0</v>
      </c>
      <c r="CC81" s="43" t="str">
        <f t="shared" si="367"/>
        <v>-</v>
      </c>
      <c r="CD81" s="119">
        <f t="shared" si="368"/>
        <v>0</v>
      </c>
      <c r="CE81" s="72" t="str">
        <f t="shared" si="369"/>
        <v>0/-</v>
      </c>
      <c r="CF81" s="41"/>
      <c r="CG81" s="42"/>
      <c r="CH81" s="42"/>
      <c r="CI81" s="15">
        <f t="shared" si="370"/>
        <v>0</v>
      </c>
      <c r="CJ81" s="43">
        <f t="shared" si="371"/>
        <v>0</v>
      </c>
      <c r="CK81" s="43" t="str">
        <f t="shared" si="372"/>
        <v>-</v>
      </c>
      <c r="CL81" s="119">
        <f t="shared" si="373"/>
        <v>0</v>
      </c>
      <c r="CM81" s="72" t="str">
        <f t="shared" si="374"/>
        <v>0/-</v>
      </c>
      <c r="CN81" s="41"/>
      <c r="CO81" s="42"/>
      <c r="CP81" s="42"/>
      <c r="CQ81" s="15">
        <f t="shared" si="375"/>
        <v>0</v>
      </c>
      <c r="CR81" s="43">
        <f t="shared" si="376"/>
        <v>0</v>
      </c>
      <c r="CS81" s="43" t="str">
        <f t="shared" si="377"/>
        <v>-</v>
      </c>
      <c r="CT81" s="119">
        <f t="shared" si="378"/>
        <v>0</v>
      </c>
      <c r="CU81" s="72" t="str">
        <f t="shared" si="379"/>
        <v>0/-</v>
      </c>
      <c r="CV81" s="41"/>
      <c r="CW81" s="42"/>
      <c r="CX81" s="42"/>
      <c r="CY81" s="15">
        <f t="shared" si="380"/>
        <v>0</v>
      </c>
      <c r="CZ81" s="43">
        <f t="shared" si="381"/>
        <v>0</v>
      </c>
      <c r="DA81" s="43" t="str">
        <f t="shared" si="382"/>
        <v>-</v>
      </c>
      <c r="DB81" s="119">
        <f t="shared" si="383"/>
        <v>0</v>
      </c>
      <c r="DC81" s="72" t="str">
        <f t="shared" si="384"/>
        <v>0/-</v>
      </c>
      <c r="DD81" s="41"/>
      <c r="DE81" s="42"/>
      <c r="DF81" s="42"/>
      <c r="DG81" s="15">
        <f t="shared" si="385"/>
        <v>0</v>
      </c>
      <c r="DH81" s="43">
        <f t="shared" si="386"/>
        <v>0</v>
      </c>
      <c r="DI81" s="43" t="str">
        <f t="shared" si="387"/>
        <v>-</v>
      </c>
      <c r="DJ81" s="119">
        <f t="shared" si="388"/>
        <v>0</v>
      </c>
      <c r="DK81" s="72" t="str">
        <f t="shared" si="389"/>
        <v>0/-</v>
      </c>
      <c r="DL81" s="41"/>
      <c r="DM81" s="42"/>
      <c r="DN81" s="42"/>
      <c r="DO81" s="15">
        <f t="shared" si="390"/>
        <v>0</v>
      </c>
      <c r="DP81" s="43">
        <f t="shared" si="391"/>
        <v>0</v>
      </c>
      <c r="DQ81" s="43" t="str">
        <f t="shared" si="392"/>
        <v>-</v>
      </c>
      <c r="DR81" s="119">
        <f t="shared" si="393"/>
        <v>0</v>
      </c>
      <c r="DS81" s="72" t="str">
        <f t="shared" si="394"/>
        <v>0/-</v>
      </c>
      <c r="DT81" s="73"/>
      <c r="DU81" s="305"/>
      <c r="DV81" s="305"/>
      <c r="DW81" s="305"/>
      <c r="DX81" s="305"/>
      <c r="DY81" s="305"/>
      <c r="DZ81" s="305"/>
      <c r="EA81" s="47"/>
      <c r="EB81" s="47"/>
      <c r="EC81" s="47"/>
      <c r="ED81" s="47"/>
      <c r="EE81" s="47"/>
      <c r="EF81" s="309"/>
      <c r="EG81" s="58">
        <f t="shared" si="395"/>
        <v>0</v>
      </c>
      <c r="EH81" s="46"/>
      <c r="EI81" s="69">
        <f t="shared" si="396"/>
        <v>0</v>
      </c>
      <c r="EJ81" s="69"/>
      <c r="EK81" s="69">
        <f t="shared" si="397"/>
        <v>0</v>
      </c>
      <c r="EL81" s="118"/>
      <c r="EM81" s="33"/>
      <c r="EN81" s="17"/>
      <c r="EO81" s="17"/>
      <c r="EP81" s="25">
        <f t="shared" si="398"/>
        <v>0</v>
      </c>
      <c r="EQ81" s="31">
        <f t="shared" si="399"/>
        <v>0</v>
      </c>
      <c r="ER81" s="31" t="str">
        <f t="shared" si="400"/>
        <v>-</v>
      </c>
      <c r="ES81" s="32">
        <f>MAX(EQ81:ER81)</f>
        <v>0</v>
      </c>
      <c r="ET81" s="28" t="str">
        <f t="shared" si="401"/>
        <v>0/-</v>
      </c>
      <c r="EU81" s="33"/>
      <c r="EV81" s="17"/>
      <c r="EW81" s="17"/>
      <c r="EX81" s="25">
        <f t="shared" si="402"/>
        <v>0</v>
      </c>
      <c r="EY81" s="31">
        <f t="shared" si="403"/>
        <v>0</v>
      </c>
      <c r="EZ81" s="31" t="str">
        <f t="shared" si="404"/>
        <v>-</v>
      </c>
      <c r="FA81" s="32">
        <f>MAX(EY81:EZ81)</f>
        <v>0</v>
      </c>
      <c r="FB81" s="28" t="str">
        <f t="shared" si="405"/>
        <v>0/-</v>
      </c>
      <c r="FC81" s="33"/>
      <c r="FD81" s="17"/>
      <c r="FE81" s="17"/>
      <c r="FF81" s="25">
        <f t="shared" si="406"/>
        <v>0</v>
      </c>
      <c r="FG81" s="31">
        <f t="shared" si="407"/>
        <v>0</v>
      </c>
      <c r="FH81" s="31" t="str">
        <f t="shared" si="408"/>
        <v>-</v>
      </c>
      <c r="FI81" s="32">
        <f>MAX(FG81:FH81)</f>
        <v>0</v>
      </c>
      <c r="FJ81" s="28" t="str">
        <f t="shared" si="409"/>
        <v>0/-</v>
      </c>
      <c r="FK81" s="33"/>
      <c r="FL81" s="17"/>
      <c r="FM81" s="17"/>
      <c r="FN81" s="25">
        <f t="shared" si="410"/>
        <v>0</v>
      </c>
      <c r="FO81" s="31">
        <f t="shared" si="411"/>
        <v>0</v>
      </c>
      <c r="FP81" s="31" t="str">
        <f t="shared" si="412"/>
        <v>-</v>
      </c>
      <c r="FQ81" s="32">
        <f>MAX(FO81:FP81)</f>
        <v>0</v>
      </c>
      <c r="FR81" s="28" t="str">
        <f t="shared" si="413"/>
        <v>0/-</v>
      </c>
      <c r="FS81" s="33"/>
      <c r="FT81" s="17"/>
      <c r="FU81" s="17"/>
      <c r="FV81" s="25">
        <f t="shared" si="414"/>
        <v>0</v>
      </c>
      <c r="FW81" s="31">
        <f t="shared" si="415"/>
        <v>0</v>
      </c>
      <c r="FX81" s="31" t="str">
        <f t="shared" si="416"/>
        <v>-</v>
      </c>
      <c r="FY81" s="32">
        <f>MAX(FW81:FX81)</f>
        <v>0</v>
      </c>
      <c r="FZ81" s="28" t="str">
        <f t="shared" si="417"/>
        <v>0/-</v>
      </c>
      <c r="GA81" s="33"/>
      <c r="GB81" s="17"/>
      <c r="GC81" s="17"/>
      <c r="GD81" s="25">
        <f t="shared" si="418"/>
        <v>0</v>
      </c>
      <c r="GE81" s="31">
        <f t="shared" si="419"/>
        <v>0</v>
      </c>
      <c r="GF81" s="31" t="str">
        <f t="shared" si="420"/>
        <v>-</v>
      </c>
      <c r="GG81" s="32">
        <f>MAX(GE81:GF81)</f>
        <v>0</v>
      </c>
      <c r="GH81" s="76" t="str">
        <f t="shared" si="421"/>
        <v>0/-</v>
      </c>
      <c r="GI81" s="78"/>
      <c r="GJ81" s="78"/>
      <c r="GK81" s="78"/>
      <c r="GL81" s="95">
        <f t="shared" si="422"/>
        <v>0</v>
      </c>
      <c r="GM81" s="87" t="str">
        <f t="shared" si="423"/>
        <v>Kém</v>
      </c>
      <c r="GN81" s="33"/>
      <c r="GO81" s="17"/>
      <c r="GP81" s="17"/>
      <c r="GQ81" s="25">
        <f t="shared" si="424"/>
        <v>0</v>
      </c>
      <c r="GR81" s="31">
        <f t="shared" si="425"/>
        <v>0</v>
      </c>
      <c r="GS81" s="31" t="str">
        <f t="shared" si="426"/>
        <v>-</v>
      </c>
      <c r="GT81" s="32">
        <f>MAX(GR81:GS81)</f>
        <v>0</v>
      </c>
      <c r="GU81" s="28" t="str">
        <f t="shared" si="427"/>
        <v>0/-</v>
      </c>
      <c r="GV81" s="33"/>
      <c r="GW81" s="17"/>
      <c r="GX81" s="17"/>
      <c r="GY81" s="25">
        <f t="shared" si="428"/>
        <v>0</v>
      </c>
      <c r="GZ81" s="31">
        <f t="shared" si="429"/>
        <v>0</v>
      </c>
      <c r="HA81" s="31" t="str">
        <f t="shared" si="430"/>
        <v>-</v>
      </c>
      <c r="HB81" s="32">
        <f>MAX(GZ81:HA81)</f>
        <v>0</v>
      </c>
      <c r="HC81" s="28" t="str">
        <f t="shared" si="431"/>
        <v>0/-</v>
      </c>
      <c r="HD81" s="33"/>
      <c r="HE81" s="17"/>
      <c r="HF81" s="17"/>
      <c r="HG81" s="25">
        <f t="shared" si="432"/>
        <v>0</v>
      </c>
      <c r="HH81" s="31">
        <f t="shared" si="433"/>
        <v>0</v>
      </c>
      <c r="HI81" s="31" t="str">
        <f t="shared" si="434"/>
        <v>-</v>
      </c>
      <c r="HJ81" s="32">
        <f>MAX(HH81:HI81)</f>
        <v>0</v>
      </c>
      <c r="HK81" s="28" t="str">
        <f t="shared" si="435"/>
        <v>0/-</v>
      </c>
      <c r="HL81" s="33"/>
      <c r="HM81" s="17"/>
      <c r="HN81" s="17"/>
      <c r="HO81" s="25">
        <f t="shared" si="436"/>
        <v>0</v>
      </c>
      <c r="HP81" s="31">
        <f t="shared" si="437"/>
        <v>0</v>
      </c>
      <c r="HQ81" s="31" t="str">
        <f t="shared" si="438"/>
        <v>-</v>
      </c>
      <c r="HR81" s="32">
        <f>MAX(HP81:HQ81)</f>
        <v>0</v>
      </c>
      <c r="HS81" s="28" t="str">
        <f t="shared" si="439"/>
        <v>0/-</v>
      </c>
      <c r="HT81" s="33"/>
      <c r="HU81" s="17"/>
      <c r="HV81" s="17"/>
      <c r="HW81" s="25">
        <f t="shared" si="440"/>
        <v>0</v>
      </c>
      <c r="HX81" s="31">
        <f t="shared" si="441"/>
        <v>0</v>
      </c>
      <c r="HY81" s="31" t="str">
        <f t="shared" si="442"/>
        <v>-</v>
      </c>
      <c r="HZ81" s="32">
        <f>MAX(HX81:HY81)</f>
        <v>0</v>
      </c>
      <c r="IA81" s="28" t="str">
        <f t="shared" si="443"/>
        <v>0/-</v>
      </c>
      <c r="IB81" s="78"/>
      <c r="IC81" s="78"/>
      <c r="ID81" s="78"/>
      <c r="IE81" s="85"/>
      <c r="IF81" s="84">
        <f t="shared" si="444"/>
        <v>0</v>
      </c>
      <c r="IG81" s="83" t="str">
        <f t="shared" si="445"/>
        <v>Kém</v>
      </c>
      <c r="IH81" s="89">
        <f t="shared" si="446"/>
        <v>0</v>
      </c>
      <c r="II81" s="87" t="str">
        <f t="shared" si="447"/>
        <v>Kém</v>
      </c>
      <c r="IJ81" s="88">
        <f t="shared" si="322"/>
        <v>0</v>
      </c>
      <c r="IK81" s="87" t="str">
        <f t="shared" si="448"/>
        <v>Kém</v>
      </c>
      <c r="IL81" s="78"/>
      <c r="IM81" s="78"/>
      <c r="IN81" s="78"/>
      <c r="IO81" s="92">
        <f>ROUND(SUM(IL81:IN81)/3,1)</f>
        <v>0</v>
      </c>
      <c r="IP81" s="88">
        <f t="shared" si="449"/>
        <v>0</v>
      </c>
      <c r="IQ81" s="87" t="str">
        <f t="shared" si="450"/>
        <v>Kém</v>
      </c>
      <c r="IR81" s="87"/>
    </row>
    <row r="82" spans="1:252" s="16" customFormat="1" ht="18.75" customHeight="1" hidden="1">
      <c r="A82" s="277">
        <v>11</v>
      </c>
      <c r="B82" s="105" t="s">
        <v>119</v>
      </c>
      <c r="C82" s="100" t="s">
        <v>120</v>
      </c>
      <c r="D82" s="101" t="s">
        <v>121</v>
      </c>
      <c r="E82" s="99"/>
      <c r="F82" s="42"/>
      <c r="G82" s="42"/>
      <c r="H82" s="15">
        <f t="shared" si="323"/>
        <v>0</v>
      </c>
      <c r="I82" s="43">
        <f t="shared" si="324"/>
        <v>0</v>
      </c>
      <c r="J82" s="43" t="str">
        <f t="shared" si="325"/>
        <v>-</v>
      </c>
      <c r="K82" s="119">
        <f t="shared" si="326"/>
        <v>0</v>
      </c>
      <c r="L82" s="131" t="str">
        <f t="shared" si="327"/>
        <v>0/-</v>
      </c>
      <c r="M82" s="41"/>
      <c r="N82" s="42"/>
      <c r="O82" s="42"/>
      <c r="P82" s="15">
        <f t="shared" si="328"/>
        <v>0</v>
      </c>
      <c r="Q82" s="43">
        <f t="shared" si="329"/>
        <v>0</v>
      </c>
      <c r="R82" s="43" t="str">
        <f t="shared" si="330"/>
        <v>-</v>
      </c>
      <c r="S82" s="119">
        <f t="shared" si="331"/>
        <v>0</v>
      </c>
      <c r="T82" s="131" t="str">
        <f t="shared" si="332"/>
        <v>0/-</v>
      </c>
      <c r="U82" s="41"/>
      <c r="V82" s="42"/>
      <c r="W82" s="42"/>
      <c r="X82" s="15">
        <f t="shared" si="333"/>
        <v>0</v>
      </c>
      <c r="Y82" s="43">
        <f t="shared" si="334"/>
        <v>0</v>
      </c>
      <c r="Z82" s="43" t="str">
        <f t="shared" si="335"/>
        <v>-</v>
      </c>
      <c r="AA82" s="119">
        <f t="shared" si="336"/>
        <v>0</v>
      </c>
      <c r="AB82" s="131" t="str">
        <f t="shared" si="337"/>
        <v>0/-</v>
      </c>
      <c r="AC82" s="41"/>
      <c r="AD82" s="42"/>
      <c r="AE82" s="42"/>
      <c r="AF82" s="15">
        <f t="shared" si="338"/>
        <v>0</v>
      </c>
      <c r="AG82" s="43">
        <f t="shared" si="339"/>
        <v>0</v>
      </c>
      <c r="AH82" s="43" t="str">
        <f t="shared" si="340"/>
        <v>-</v>
      </c>
      <c r="AI82" s="119">
        <f t="shared" si="341"/>
        <v>0</v>
      </c>
      <c r="AJ82" s="131" t="str">
        <f t="shared" si="342"/>
        <v>0/-</v>
      </c>
      <c r="AK82" s="41"/>
      <c r="AL82" s="42"/>
      <c r="AM82" s="42"/>
      <c r="AN82" s="15">
        <f t="shared" si="343"/>
        <v>0</v>
      </c>
      <c r="AO82" s="43">
        <f t="shared" si="344"/>
        <v>0</v>
      </c>
      <c r="AP82" s="43" t="str">
        <f t="shared" si="345"/>
        <v>-</v>
      </c>
      <c r="AQ82" s="119">
        <f t="shared" si="346"/>
        <v>0</v>
      </c>
      <c r="AR82" s="131" t="str">
        <f t="shared" si="347"/>
        <v>0/-</v>
      </c>
      <c r="AS82" s="41"/>
      <c r="AT82" s="42"/>
      <c r="AU82" s="42"/>
      <c r="AV82" s="15">
        <f t="shared" si="348"/>
        <v>0</v>
      </c>
      <c r="AW82" s="43">
        <f t="shared" si="349"/>
        <v>0</v>
      </c>
      <c r="AX82" s="43" t="str">
        <f t="shared" si="350"/>
        <v>-</v>
      </c>
      <c r="AY82" s="119">
        <f t="shared" si="351"/>
        <v>0</v>
      </c>
      <c r="AZ82" s="131" t="str">
        <f t="shared" si="352"/>
        <v>0/-</v>
      </c>
      <c r="BA82" s="44"/>
      <c r="BB82" s="69">
        <f t="shared" si="353"/>
        <v>0</v>
      </c>
      <c r="BC82" s="118"/>
      <c r="BD82" s="41"/>
      <c r="BE82" s="42"/>
      <c r="BF82" s="42"/>
      <c r="BG82" s="15">
        <f t="shared" si="354"/>
        <v>0</v>
      </c>
      <c r="BH82" s="43">
        <f t="shared" si="355"/>
        <v>0</v>
      </c>
      <c r="BI82" s="43" t="str">
        <f t="shared" si="356"/>
        <v>-</v>
      </c>
      <c r="BJ82" s="119">
        <f t="shared" si="357"/>
        <v>0</v>
      </c>
      <c r="BK82" s="131" t="str">
        <f t="shared" si="358"/>
        <v>0/-</v>
      </c>
      <c r="BL82" s="50"/>
      <c r="BM82" s="52"/>
      <c r="BN82" s="52"/>
      <c r="BO82" s="52">
        <f t="shared" si="359"/>
        <v>0</v>
      </c>
      <c r="BP82" s="52"/>
      <c r="BQ82" s="52"/>
      <c r="BR82" s="52"/>
      <c r="BS82" s="53">
        <f t="shared" si="360"/>
        <v>0</v>
      </c>
      <c r="BT82" s="50">
        <f t="shared" si="361"/>
        <v>0</v>
      </c>
      <c r="BU82" s="50" t="str">
        <f t="shared" si="362"/>
        <v>-</v>
      </c>
      <c r="BV82" s="152">
        <f t="shared" si="363"/>
        <v>0</v>
      </c>
      <c r="BW82" s="22" t="str">
        <f t="shared" si="364"/>
        <v>0/-</v>
      </c>
      <c r="BX82" s="41"/>
      <c r="BY82" s="42"/>
      <c r="BZ82" s="42"/>
      <c r="CA82" s="15">
        <f t="shared" si="365"/>
        <v>0</v>
      </c>
      <c r="CB82" s="43">
        <f t="shared" si="366"/>
        <v>0</v>
      </c>
      <c r="CC82" s="43" t="str">
        <f t="shared" si="367"/>
        <v>-</v>
      </c>
      <c r="CD82" s="119">
        <f t="shared" si="368"/>
        <v>0</v>
      </c>
      <c r="CE82" s="72" t="str">
        <f t="shared" si="369"/>
        <v>0/-</v>
      </c>
      <c r="CF82" s="41"/>
      <c r="CG82" s="42"/>
      <c r="CH82" s="42"/>
      <c r="CI82" s="15">
        <f t="shared" si="370"/>
        <v>0</v>
      </c>
      <c r="CJ82" s="43">
        <f t="shared" si="371"/>
        <v>0</v>
      </c>
      <c r="CK82" s="43" t="str">
        <f t="shared" si="372"/>
        <v>-</v>
      </c>
      <c r="CL82" s="119">
        <f t="shared" si="373"/>
        <v>0</v>
      </c>
      <c r="CM82" s="72" t="str">
        <f t="shared" si="374"/>
        <v>0/-</v>
      </c>
      <c r="CN82" s="41"/>
      <c r="CO82" s="42"/>
      <c r="CP82" s="42"/>
      <c r="CQ82" s="15">
        <f t="shared" si="375"/>
        <v>0</v>
      </c>
      <c r="CR82" s="43">
        <f t="shared" si="376"/>
        <v>0</v>
      </c>
      <c r="CS82" s="43" t="str">
        <f t="shared" si="377"/>
        <v>-</v>
      </c>
      <c r="CT82" s="119">
        <f t="shared" si="378"/>
        <v>0</v>
      </c>
      <c r="CU82" s="72" t="str">
        <f t="shared" si="379"/>
        <v>0/-</v>
      </c>
      <c r="CV82" s="41"/>
      <c r="CW82" s="42"/>
      <c r="CX82" s="42"/>
      <c r="CY82" s="15">
        <f t="shared" si="380"/>
        <v>0</v>
      </c>
      <c r="CZ82" s="43">
        <f t="shared" si="381"/>
        <v>0</v>
      </c>
      <c r="DA82" s="43" t="str">
        <f t="shared" si="382"/>
        <v>-</v>
      </c>
      <c r="DB82" s="119">
        <f t="shared" si="383"/>
        <v>0</v>
      </c>
      <c r="DC82" s="72" t="str">
        <f t="shared" si="384"/>
        <v>0/-</v>
      </c>
      <c r="DD82" s="41"/>
      <c r="DE82" s="42"/>
      <c r="DF82" s="42"/>
      <c r="DG82" s="15">
        <f t="shared" si="385"/>
        <v>0</v>
      </c>
      <c r="DH82" s="43">
        <f t="shared" si="386"/>
        <v>0</v>
      </c>
      <c r="DI82" s="43" t="str">
        <f t="shared" si="387"/>
        <v>-</v>
      </c>
      <c r="DJ82" s="119">
        <f t="shared" si="388"/>
        <v>0</v>
      </c>
      <c r="DK82" s="72" t="str">
        <f t="shared" si="389"/>
        <v>0/-</v>
      </c>
      <c r="DL82" s="41"/>
      <c r="DM82" s="42"/>
      <c r="DN82" s="42"/>
      <c r="DO82" s="15">
        <f t="shared" si="390"/>
        <v>0</v>
      </c>
      <c r="DP82" s="43">
        <f t="shared" si="391"/>
        <v>0</v>
      </c>
      <c r="DQ82" s="43" t="str">
        <f t="shared" si="392"/>
        <v>-</v>
      </c>
      <c r="DR82" s="119">
        <f t="shared" si="393"/>
        <v>0</v>
      </c>
      <c r="DS82" s="72" t="str">
        <f t="shared" si="394"/>
        <v>0/-</v>
      </c>
      <c r="DT82" s="73"/>
      <c r="DU82" s="305"/>
      <c r="DV82" s="305"/>
      <c r="DW82" s="305"/>
      <c r="DX82" s="305"/>
      <c r="DY82" s="305"/>
      <c r="DZ82" s="305"/>
      <c r="EA82" s="47"/>
      <c r="EB82" s="47"/>
      <c r="EC82" s="47"/>
      <c r="ED82" s="47"/>
      <c r="EE82" s="47"/>
      <c r="EF82" s="309"/>
      <c r="EG82" s="58">
        <f t="shared" si="395"/>
        <v>0</v>
      </c>
      <c r="EH82" s="46"/>
      <c r="EI82" s="69">
        <f t="shared" si="396"/>
        <v>0</v>
      </c>
      <c r="EJ82" s="69"/>
      <c r="EK82" s="69">
        <f t="shared" si="397"/>
        <v>0</v>
      </c>
      <c r="EL82" s="118"/>
      <c r="EM82" s="33"/>
      <c r="EN82" s="17"/>
      <c r="EO82" s="17"/>
      <c r="EP82" s="25">
        <f t="shared" si="398"/>
        <v>0</v>
      </c>
      <c r="EQ82" s="31">
        <f t="shared" si="399"/>
        <v>0</v>
      </c>
      <c r="ER82" s="31" t="str">
        <f t="shared" si="400"/>
        <v>-</v>
      </c>
      <c r="ES82" s="32">
        <f>MAX(EQ82:ER82)</f>
        <v>0</v>
      </c>
      <c r="ET82" s="28" t="str">
        <f t="shared" si="401"/>
        <v>0/-</v>
      </c>
      <c r="EU82" s="33"/>
      <c r="EV82" s="17"/>
      <c r="EW82" s="17"/>
      <c r="EX82" s="25">
        <f t="shared" si="402"/>
        <v>0</v>
      </c>
      <c r="EY82" s="31">
        <f t="shared" si="403"/>
        <v>0</v>
      </c>
      <c r="EZ82" s="31" t="str">
        <f t="shared" si="404"/>
        <v>-</v>
      </c>
      <c r="FA82" s="32">
        <f>MAX(EY82:EZ82)</f>
        <v>0</v>
      </c>
      <c r="FB82" s="28" t="str">
        <f t="shared" si="405"/>
        <v>0/-</v>
      </c>
      <c r="FC82" s="33"/>
      <c r="FD82" s="17"/>
      <c r="FE82" s="17"/>
      <c r="FF82" s="25">
        <f t="shared" si="406"/>
        <v>0</v>
      </c>
      <c r="FG82" s="31">
        <f t="shared" si="407"/>
        <v>0</v>
      </c>
      <c r="FH82" s="31" t="str">
        <f t="shared" si="408"/>
        <v>-</v>
      </c>
      <c r="FI82" s="32">
        <f>MAX(FG82:FH82)</f>
        <v>0</v>
      </c>
      <c r="FJ82" s="28" t="str">
        <f t="shared" si="409"/>
        <v>0/-</v>
      </c>
      <c r="FK82" s="33"/>
      <c r="FL82" s="17"/>
      <c r="FM82" s="17"/>
      <c r="FN82" s="25">
        <f t="shared" si="410"/>
        <v>0</v>
      </c>
      <c r="FO82" s="31">
        <f t="shared" si="411"/>
        <v>0</v>
      </c>
      <c r="FP82" s="31" t="str">
        <f t="shared" si="412"/>
        <v>-</v>
      </c>
      <c r="FQ82" s="32">
        <f>MAX(FO82:FP82)</f>
        <v>0</v>
      </c>
      <c r="FR82" s="28" t="str">
        <f t="shared" si="413"/>
        <v>0/-</v>
      </c>
      <c r="FS82" s="33"/>
      <c r="FT82" s="17"/>
      <c r="FU82" s="17"/>
      <c r="FV82" s="25">
        <f t="shared" si="414"/>
        <v>0</v>
      </c>
      <c r="FW82" s="31">
        <f t="shared" si="415"/>
        <v>0</v>
      </c>
      <c r="FX82" s="31" t="str">
        <f t="shared" si="416"/>
        <v>-</v>
      </c>
      <c r="FY82" s="32">
        <f>MAX(FW82:FX82)</f>
        <v>0</v>
      </c>
      <c r="FZ82" s="28" t="str">
        <f t="shared" si="417"/>
        <v>0/-</v>
      </c>
      <c r="GA82" s="33"/>
      <c r="GB82" s="17"/>
      <c r="GC82" s="17"/>
      <c r="GD82" s="25">
        <f t="shared" si="418"/>
        <v>0</v>
      </c>
      <c r="GE82" s="31">
        <f t="shared" si="419"/>
        <v>0</v>
      </c>
      <c r="GF82" s="31" t="str">
        <f t="shared" si="420"/>
        <v>-</v>
      </c>
      <c r="GG82" s="32">
        <f>MAX(GE82:GF82)</f>
        <v>0</v>
      </c>
      <c r="GH82" s="76" t="str">
        <f t="shared" si="421"/>
        <v>0/-</v>
      </c>
      <c r="GI82" s="78"/>
      <c r="GJ82" s="78"/>
      <c r="GK82" s="78"/>
      <c r="GL82" s="95">
        <f t="shared" si="422"/>
        <v>0</v>
      </c>
      <c r="GM82" s="87" t="str">
        <f t="shared" si="423"/>
        <v>Kém</v>
      </c>
      <c r="GN82" s="33"/>
      <c r="GO82" s="17"/>
      <c r="GP82" s="17"/>
      <c r="GQ82" s="25">
        <f t="shared" si="424"/>
        <v>0</v>
      </c>
      <c r="GR82" s="31">
        <f t="shared" si="425"/>
        <v>0</v>
      </c>
      <c r="GS82" s="31" t="str">
        <f t="shared" si="426"/>
        <v>-</v>
      </c>
      <c r="GT82" s="32">
        <f>MAX(GR82:GS82)</f>
        <v>0</v>
      </c>
      <c r="GU82" s="28" t="str">
        <f t="shared" si="427"/>
        <v>0/-</v>
      </c>
      <c r="GV82" s="33"/>
      <c r="GW82" s="17"/>
      <c r="GX82" s="17"/>
      <c r="GY82" s="25">
        <f t="shared" si="428"/>
        <v>0</v>
      </c>
      <c r="GZ82" s="31">
        <f t="shared" si="429"/>
        <v>0</v>
      </c>
      <c r="HA82" s="31" t="str">
        <f t="shared" si="430"/>
        <v>-</v>
      </c>
      <c r="HB82" s="32">
        <f>MAX(GZ82:HA82)</f>
        <v>0</v>
      </c>
      <c r="HC82" s="28" t="str">
        <f t="shared" si="431"/>
        <v>0/-</v>
      </c>
      <c r="HD82" s="33"/>
      <c r="HE82" s="17"/>
      <c r="HF82" s="17"/>
      <c r="HG82" s="25">
        <f t="shared" si="432"/>
        <v>0</v>
      </c>
      <c r="HH82" s="31">
        <f t="shared" si="433"/>
        <v>0</v>
      </c>
      <c r="HI82" s="31" t="str">
        <f t="shared" si="434"/>
        <v>-</v>
      </c>
      <c r="HJ82" s="32">
        <f>MAX(HH82:HI82)</f>
        <v>0</v>
      </c>
      <c r="HK82" s="28" t="str">
        <f t="shared" si="435"/>
        <v>0/-</v>
      </c>
      <c r="HL82" s="33"/>
      <c r="HM82" s="17"/>
      <c r="HN82" s="17"/>
      <c r="HO82" s="25">
        <f t="shared" si="436"/>
        <v>0</v>
      </c>
      <c r="HP82" s="31">
        <f t="shared" si="437"/>
        <v>0</v>
      </c>
      <c r="HQ82" s="31" t="str">
        <f t="shared" si="438"/>
        <v>-</v>
      </c>
      <c r="HR82" s="32">
        <f>MAX(HP82:HQ82)</f>
        <v>0</v>
      </c>
      <c r="HS82" s="28" t="str">
        <f t="shared" si="439"/>
        <v>0/-</v>
      </c>
      <c r="HT82" s="33"/>
      <c r="HU82" s="17"/>
      <c r="HV82" s="17"/>
      <c r="HW82" s="25">
        <f t="shared" si="440"/>
        <v>0</v>
      </c>
      <c r="HX82" s="31">
        <f t="shared" si="441"/>
        <v>0</v>
      </c>
      <c r="HY82" s="31" t="str">
        <f t="shared" si="442"/>
        <v>-</v>
      </c>
      <c r="HZ82" s="32">
        <f>MAX(HX82:HY82)</f>
        <v>0</v>
      </c>
      <c r="IA82" s="28" t="str">
        <f t="shared" si="443"/>
        <v>0/-</v>
      </c>
      <c r="IB82" s="78"/>
      <c r="IC82" s="78"/>
      <c r="ID82" s="78"/>
      <c r="IE82" s="85"/>
      <c r="IF82" s="84">
        <f t="shared" si="444"/>
        <v>0</v>
      </c>
      <c r="IG82" s="83" t="str">
        <f t="shared" si="445"/>
        <v>Kém</v>
      </c>
      <c r="IH82" s="89">
        <f t="shared" si="446"/>
        <v>0</v>
      </c>
      <c r="II82" s="87" t="str">
        <f t="shared" si="447"/>
        <v>Kém</v>
      </c>
      <c r="IJ82" s="88">
        <f t="shared" si="322"/>
        <v>0</v>
      </c>
      <c r="IK82" s="87" t="str">
        <f t="shared" si="448"/>
        <v>Kém</v>
      </c>
      <c r="IL82" s="78"/>
      <c r="IM82" s="78"/>
      <c r="IN82" s="78"/>
      <c r="IO82" s="92">
        <f>ROUND(SUM(IL82:IN82)/3,1)</f>
        <v>0</v>
      </c>
      <c r="IP82" s="88">
        <f t="shared" si="449"/>
        <v>0</v>
      </c>
      <c r="IQ82" s="87" t="str">
        <f t="shared" si="450"/>
        <v>Kém</v>
      </c>
      <c r="IR82" s="87"/>
    </row>
    <row r="83" spans="1:252" s="30" customFormat="1" ht="18.75" customHeight="1" hidden="1">
      <c r="A83" s="168">
        <v>50</v>
      </c>
      <c r="B83" s="105" t="s">
        <v>214</v>
      </c>
      <c r="C83" s="100" t="s">
        <v>215</v>
      </c>
      <c r="D83" s="101" t="s">
        <v>216</v>
      </c>
      <c r="E83" s="99"/>
      <c r="F83" s="42"/>
      <c r="G83" s="42"/>
      <c r="H83" s="15">
        <f t="shared" si="323"/>
        <v>0</v>
      </c>
      <c r="I83" s="43">
        <f t="shared" si="324"/>
        <v>0</v>
      </c>
      <c r="J83" s="43" t="str">
        <f t="shared" si="325"/>
        <v>-</v>
      </c>
      <c r="K83" s="119">
        <f t="shared" si="326"/>
        <v>0</v>
      </c>
      <c r="L83" s="131" t="str">
        <f t="shared" si="327"/>
        <v>0/-</v>
      </c>
      <c r="M83" s="41"/>
      <c r="N83" s="42"/>
      <c r="O83" s="42"/>
      <c r="P83" s="15">
        <f t="shared" si="328"/>
        <v>0</v>
      </c>
      <c r="Q83" s="43">
        <f t="shared" si="329"/>
        <v>0</v>
      </c>
      <c r="R83" s="43" t="str">
        <f t="shared" si="330"/>
        <v>-</v>
      </c>
      <c r="S83" s="119">
        <f t="shared" si="331"/>
        <v>0</v>
      </c>
      <c r="T83" s="131" t="str">
        <f t="shared" si="332"/>
        <v>0/-</v>
      </c>
      <c r="U83" s="41"/>
      <c r="V83" s="42"/>
      <c r="W83" s="42"/>
      <c r="X83" s="15">
        <f t="shared" si="333"/>
        <v>0</v>
      </c>
      <c r="Y83" s="43">
        <f t="shared" si="334"/>
        <v>0</v>
      </c>
      <c r="Z83" s="43" t="str">
        <f t="shared" si="335"/>
        <v>-</v>
      </c>
      <c r="AA83" s="119">
        <f t="shared" si="336"/>
        <v>0</v>
      </c>
      <c r="AB83" s="131" t="str">
        <f t="shared" si="337"/>
        <v>0/-</v>
      </c>
      <c r="AC83" s="41"/>
      <c r="AD83" s="42"/>
      <c r="AE83" s="42"/>
      <c r="AF83" s="15">
        <f t="shared" si="338"/>
        <v>0</v>
      </c>
      <c r="AG83" s="43">
        <f t="shared" si="339"/>
        <v>0</v>
      </c>
      <c r="AH83" s="43" t="str">
        <f t="shared" si="340"/>
        <v>-</v>
      </c>
      <c r="AI83" s="119">
        <f t="shared" si="341"/>
        <v>0</v>
      </c>
      <c r="AJ83" s="131" t="str">
        <f t="shared" si="342"/>
        <v>0/-</v>
      </c>
      <c r="AK83" s="41"/>
      <c r="AL83" s="42"/>
      <c r="AM83" s="42"/>
      <c r="AN83" s="15">
        <f t="shared" si="343"/>
        <v>0</v>
      </c>
      <c r="AO83" s="43">
        <f t="shared" si="344"/>
        <v>0</v>
      </c>
      <c r="AP83" s="43" t="str">
        <f t="shared" si="345"/>
        <v>-</v>
      </c>
      <c r="AQ83" s="119">
        <f t="shared" si="346"/>
        <v>0</v>
      </c>
      <c r="AR83" s="131" t="str">
        <f t="shared" si="347"/>
        <v>0/-</v>
      </c>
      <c r="AS83" s="41"/>
      <c r="AT83" s="42"/>
      <c r="AU83" s="42"/>
      <c r="AV83" s="15">
        <f t="shared" si="348"/>
        <v>0</v>
      </c>
      <c r="AW83" s="43">
        <f t="shared" si="349"/>
        <v>0</v>
      </c>
      <c r="AX83" s="43" t="str">
        <f t="shared" si="350"/>
        <v>-</v>
      </c>
      <c r="AY83" s="119">
        <f t="shared" si="351"/>
        <v>0</v>
      </c>
      <c r="AZ83" s="131" t="str">
        <f t="shared" si="352"/>
        <v>0/-</v>
      </c>
      <c r="BA83" s="44"/>
      <c r="BB83" s="69">
        <f t="shared" si="353"/>
        <v>0</v>
      </c>
      <c r="BC83" s="118"/>
      <c r="BD83" s="41"/>
      <c r="BE83" s="42"/>
      <c r="BF83" s="42"/>
      <c r="BG83" s="15">
        <f t="shared" si="354"/>
        <v>0</v>
      </c>
      <c r="BH83" s="43">
        <f t="shared" si="355"/>
        <v>0</v>
      </c>
      <c r="BI83" s="43" t="str">
        <f t="shared" si="356"/>
        <v>-</v>
      </c>
      <c r="BJ83" s="119">
        <f t="shared" si="357"/>
        <v>0</v>
      </c>
      <c r="BK83" s="131" t="str">
        <f t="shared" si="358"/>
        <v>0/-</v>
      </c>
      <c r="BL83" s="50"/>
      <c r="BM83" s="52"/>
      <c r="BN83" s="52"/>
      <c r="BO83" s="52">
        <f t="shared" si="359"/>
        <v>0</v>
      </c>
      <c r="BP83" s="52"/>
      <c r="BQ83" s="52"/>
      <c r="BR83" s="52"/>
      <c r="BS83" s="53">
        <f t="shared" si="360"/>
        <v>0</v>
      </c>
      <c r="BT83" s="50">
        <f t="shared" si="361"/>
        <v>0</v>
      </c>
      <c r="BU83" s="50" t="str">
        <f t="shared" si="362"/>
        <v>-</v>
      </c>
      <c r="BV83" s="152">
        <f t="shared" si="363"/>
        <v>0</v>
      </c>
      <c r="BW83" s="22" t="str">
        <f t="shared" si="364"/>
        <v>0/-</v>
      </c>
      <c r="BX83" s="41"/>
      <c r="BY83" s="42"/>
      <c r="BZ83" s="42"/>
      <c r="CA83" s="15">
        <f t="shared" si="365"/>
        <v>0</v>
      </c>
      <c r="CB83" s="43">
        <f t="shared" si="366"/>
        <v>0</v>
      </c>
      <c r="CC83" s="43" t="str">
        <f t="shared" si="367"/>
        <v>-</v>
      </c>
      <c r="CD83" s="119">
        <f t="shared" si="368"/>
        <v>0</v>
      </c>
      <c r="CE83" s="72" t="str">
        <f t="shared" si="369"/>
        <v>0/-</v>
      </c>
      <c r="CF83" s="41"/>
      <c r="CG83" s="42"/>
      <c r="CH83" s="42"/>
      <c r="CI83" s="15">
        <f t="shared" si="370"/>
        <v>0</v>
      </c>
      <c r="CJ83" s="43">
        <f t="shared" si="371"/>
        <v>0</v>
      </c>
      <c r="CK83" s="43" t="str">
        <f t="shared" si="372"/>
        <v>-</v>
      </c>
      <c r="CL83" s="119">
        <f t="shared" si="373"/>
        <v>0</v>
      </c>
      <c r="CM83" s="72" t="str">
        <f t="shared" si="374"/>
        <v>0/-</v>
      </c>
      <c r="CN83" s="41"/>
      <c r="CO83" s="42"/>
      <c r="CP83" s="42"/>
      <c r="CQ83" s="15">
        <f t="shared" si="375"/>
        <v>0</v>
      </c>
      <c r="CR83" s="43">
        <f t="shared" si="376"/>
        <v>0</v>
      </c>
      <c r="CS83" s="43" t="str">
        <f t="shared" si="377"/>
        <v>-</v>
      </c>
      <c r="CT83" s="119">
        <f t="shared" si="378"/>
        <v>0</v>
      </c>
      <c r="CU83" s="72" t="str">
        <f t="shared" si="379"/>
        <v>0/-</v>
      </c>
      <c r="CV83" s="41"/>
      <c r="CW83" s="42"/>
      <c r="CX83" s="42"/>
      <c r="CY83" s="15">
        <f t="shared" si="380"/>
        <v>0</v>
      </c>
      <c r="CZ83" s="43">
        <f t="shared" si="381"/>
        <v>0</v>
      </c>
      <c r="DA83" s="43" t="str">
        <f t="shared" si="382"/>
        <v>-</v>
      </c>
      <c r="DB83" s="119">
        <f t="shared" si="383"/>
        <v>0</v>
      </c>
      <c r="DC83" s="72" t="str">
        <f t="shared" si="384"/>
        <v>0/-</v>
      </c>
      <c r="DD83" s="41"/>
      <c r="DE83" s="42"/>
      <c r="DF83" s="42"/>
      <c r="DG83" s="15">
        <f t="shared" si="385"/>
        <v>0</v>
      </c>
      <c r="DH83" s="43">
        <f t="shared" si="386"/>
        <v>0</v>
      </c>
      <c r="DI83" s="43" t="str">
        <f t="shared" si="387"/>
        <v>-</v>
      </c>
      <c r="DJ83" s="119">
        <f t="shared" si="388"/>
        <v>0</v>
      </c>
      <c r="DK83" s="72" t="str">
        <f t="shared" si="389"/>
        <v>0/-</v>
      </c>
      <c r="DL83" s="41"/>
      <c r="DM83" s="42"/>
      <c r="DN83" s="42"/>
      <c r="DO83" s="15">
        <f t="shared" si="390"/>
        <v>0</v>
      </c>
      <c r="DP83" s="43">
        <f t="shared" si="391"/>
        <v>0</v>
      </c>
      <c r="DQ83" s="43" t="str">
        <f t="shared" si="392"/>
        <v>-</v>
      </c>
      <c r="DR83" s="119">
        <f t="shared" si="393"/>
        <v>0</v>
      </c>
      <c r="DS83" s="72" t="str">
        <f t="shared" si="394"/>
        <v>0/-</v>
      </c>
      <c r="DT83" s="73"/>
      <c r="DU83" s="305"/>
      <c r="DV83" s="305"/>
      <c r="DW83" s="305"/>
      <c r="DX83" s="305"/>
      <c r="DY83" s="305"/>
      <c r="DZ83" s="305"/>
      <c r="EA83" s="47"/>
      <c r="EB83" s="47"/>
      <c r="EC83" s="47"/>
      <c r="ED83" s="47"/>
      <c r="EE83" s="47"/>
      <c r="EF83" s="309"/>
      <c r="EG83" s="58">
        <f t="shared" si="395"/>
        <v>0</v>
      </c>
      <c r="EH83" s="46"/>
      <c r="EI83" s="69">
        <f t="shared" si="396"/>
        <v>0</v>
      </c>
      <c r="EJ83" s="69"/>
      <c r="EK83" s="69">
        <f t="shared" si="397"/>
        <v>0</v>
      </c>
      <c r="EL83" s="118"/>
      <c r="EM83" s="33"/>
      <c r="EN83" s="17"/>
      <c r="EO83" s="17"/>
      <c r="EP83" s="25">
        <f t="shared" si="398"/>
        <v>0</v>
      </c>
      <c r="EQ83" s="31">
        <f t="shared" si="399"/>
        <v>0</v>
      </c>
      <c r="ER83" s="31" t="str">
        <f t="shared" si="400"/>
        <v>-</v>
      </c>
      <c r="ES83" s="32">
        <f>MAX(EQ83:ER83)</f>
        <v>0</v>
      </c>
      <c r="ET83" s="28" t="str">
        <f t="shared" si="401"/>
        <v>0/-</v>
      </c>
      <c r="EU83" s="33"/>
      <c r="EV83" s="17"/>
      <c r="EW83" s="17"/>
      <c r="EX83" s="25">
        <f t="shared" si="402"/>
        <v>0</v>
      </c>
      <c r="EY83" s="31">
        <f t="shared" si="403"/>
        <v>0</v>
      </c>
      <c r="EZ83" s="31" t="str">
        <f t="shared" si="404"/>
        <v>-</v>
      </c>
      <c r="FA83" s="32">
        <f>MAX(EY83:EZ83)</f>
        <v>0</v>
      </c>
      <c r="FB83" s="28" t="str">
        <f t="shared" si="405"/>
        <v>0/-</v>
      </c>
      <c r="FC83" s="33"/>
      <c r="FD83" s="17"/>
      <c r="FE83" s="17"/>
      <c r="FF83" s="25">
        <f t="shared" si="406"/>
        <v>0</v>
      </c>
      <c r="FG83" s="31">
        <f t="shared" si="407"/>
        <v>0</v>
      </c>
      <c r="FH83" s="31" t="str">
        <f t="shared" si="408"/>
        <v>-</v>
      </c>
      <c r="FI83" s="32">
        <f>MAX(FG83:FH83)</f>
        <v>0</v>
      </c>
      <c r="FJ83" s="28" t="str">
        <f t="shared" si="409"/>
        <v>0/-</v>
      </c>
      <c r="FK83" s="33"/>
      <c r="FL83" s="17"/>
      <c r="FM83" s="17"/>
      <c r="FN83" s="25">
        <f t="shared" si="410"/>
        <v>0</v>
      </c>
      <c r="FO83" s="31">
        <f t="shared" si="411"/>
        <v>0</v>
      </c>
      <c r="FP83" s="31" t="str">
        <f t="shared" si="412"/>
        <v>-</v>
      </c>
      <c r="FQ83" s="32">
        <f>MAX(FO83:FP83)</f>
        <v>0</v>
      </c>
      <c r="FR83" s="28" t="str">
        <f t="shared" si="413"/>
        <v>0/-</v>
      </c>
      <c r="FS83" s="33"/>
      <c r="FT83" s="17"/>
      <c r="FU83" s="17"/>
      <c r="FV83" s="25">
        <f t="shared" si="414"/>
        <v>0</v>
      </c>
      <c r="FW83" s="31">
        <f t="shared" si="415"/>
        <v>0</v>
      </c>
      <c r="FX83" s="31" t="str">
        <f t="shared" si="416"/>
        <v>-</v>
      </c>
      <c r="FY83" s="32">
        <f>MAX(FW83:FX83)</f>
        <v>0</v>
      </c>
      <c r="FZ83" s="28" t="str">
        <f t="shared" si="417"/>
        <v>0/-</v>
      </c>
      <c r="GA83" s="33"/>
      <c r="GB83" s="17"/>
      <c r="GC83" s="17"/>
      <c r="GD83" s="25">
        <f t="shared" si="418"/>
        <v>0</v>
      </c>
      <c r="GE83" s="31">
        <f t="shared" si="419"/>
        <v>0</v>
      </c>
      <c r="GF83" s="31" t="str">
        <f t="shared" si="420"/>
        <v>-</v>
      </c>
      <c r="GG83" s="32">
        <f>MAX(GE83:GF83)</f>
        <v>0</v>
      </c>
      <c r="GH83" s="76" t="str">
        <f t="shared" si="421"/>
        <v>0/-</v>
      </c>
      <c r="GI83" s="79"/>
      <c r="GJ83" s="79"/>
      <c r="GK83" s="79"/>
      <c r="GL83" s="95">
        <f t="shared" si="422"/>
        <v>0</v>
      </c>
      <c r="GM83" s="87" t="str">
        <f t="shared" si="423"/>
        <v>Kém</v>
      </c>
      <c r="GN83" s="33"/>
      <c r="GO83" s="17"/>
      <c r="GP83" s="17"/>
      <c r="GQ83" s="25">
        <f t="shared" si="424"/>
        <v>0</v>
      </c>
      <c r="GR83" s="31">
        <f t="shared" si="425"/>
        <v>0</v>
      </c>
      <c r="GS83" s="31" t="str">
        <f t="shared" si="426"/>
        <v>-</v>
      </c>
      <c r="GT83" s="32">
        <f>MAX(GR83:GS83)</f>
        <v>0</v>
      </c>
      <c r="GU83" s="28" t="str">
        <f t="shared" si="427"/>
        <v>0/-</v>
      </c>
      <c r="GV83" s="33"/>
      <c r="GW83" s="17"/>
      <c r="GX83" s="17"/>
      <c r="GY83" s="25">
        <f t="shared" si="428"/>
        <v>0</v>
      </c>
      <c r="GZ83" s="31">
        <f t="shared" si="429"/>
        <v>0</v>
      </c>
      <c r="HA83" s="31" t="str">
        <f t="shared" si="430"/>
        <v>-</v>
      </c>
      <c r="HB83" s="32">
        <f>MAX(GZ83:HA83)</f>
        <v>0</v>
      </c>
      <c r="HC83" s="28" t="str">
        <f t="shared" si="431"/>
        <v>0/-</v>
      </c>
      <c r="HD83" s="33"/>
      <c r="HE83" s="17"/>
      <c r="HF83" s="17"/>
      <c r="HG83" s="25">
        <f t="shared" si="432"/>
        <v>0</v>
      </c>
      <c r="HH83" s="31">
        <f t="shared" si="433"/>
        <v>0</v>
      </c>
      <c r="HI83" s="31" t="str">
        <f t="shared" si="434"/>
        <v>-</v>
      </c>
      <c r="HJ83" s="32">
        <f>MAX(HH83:HI83)</f>
        <v>0</v>
      </c>
      <c r="HK83" s="28" t="str">
        <f t="shared" si="435"/>
        <v>0/-</v>
      </c>
      <c r="HL83" s="33"/>
      <c r="HM83" s="17"/>
      <c r="HN83" s="17"/>
      <c r="HO83" s="25">
        <f t="shared" si="436"/>
        <v>0</v>
      </c>
      <c r="HP83" s="31">
        <f t="shared" si="437"/>
        <v>0</v>
      </c>
      <c r="HQ83" s="31" t="str">
        <f t="shared" si="438"/>
        <v>-</v>
      </c>
      <c r="HR83" s="32">
        <f>MAX(HP83:HQ83)</f>
        <v>0</v>
      </c>
      <c r="HS83" s="28" t="str">
        <f t="shared" si="439"/>
        <v>0/-</v>
      </c>
      <c r="HT83" s="33"/>
      <c r="HU83" s="17"/>
      <c r="HV83" s="17"/>
      <c r="HW83" s="25">
        <f t="shared" si="440"/>
        <v>0</v>
      </c>
      <c r="HX83" s="31">
        <f t="shared" si="441"/>
        <v>0</v>
      </c>
      <c r="HY83" s="31" t="str">
        <f t="shared" si="442"/>
        <v>-</v>
      </c>
      <c r="HZ83" s="32">
        <f>MAX(HX83:HY83)</f>
        <v>0</v>
      </c>
      <c r="IA83" s="28" t="str">
        <f t="shared" si="443"/>
        <v>0/-</v>
      </c>
      <c r="IB83" s="79"/>
      <c r="IC83" s="79"/>
      <c r="ID83" s="79"/>
      <c r="IE83" s="86"/>
      <c r="IF83" s="84">
        <f t="shared" si="444"/>
        <v>0</v>
      </c>
      <c r="IG83" s="83" t="str">
        <f t="shared" si="445"/>
        <v>Kém</v>
      </c>
      <c r="IH83" s="89">
        <f t="shared" si="446"/>
        <v>0</v>
      </c>
      <c r="II83" s="87" t="str">
        <f t="shared" si="447"/>
        <v>Kém</v>
      </c>
      <c r="IJ83" s="88">
        <f t="shared" si="322"/>
        <v>0</v>
      </c>
      <c r="IK83" s="87" t="str">
        <f t="shared" si="448"/>
        <v>Kém</v>
      </c>
      <c r="IL83" s="79"/>
      <c r="IM83" s="79"/>
      <c r="IN83" s="79"/>
      <c r="IO83" s="92">
        <f>ROUND(SUM(IL83:IN83)/3,1)</f>
        <v>0</v>
      </c>
      <c r="IP83" s="88">
        <f t="shared" si="449"/>
        <v>0</v>
      </c>
      <c r="IQ83" s="87" t="str">
        <f t="shared" si="450"/>
        <v>Kém</v>
      </c>
      <c r="IR83" s="87"/>
    </row>
    <row r="84" spans="1:252" s="16" customFormat="1" ht="18.75" customHeight="1" hidden="1">
      <c r="A84" s="277">
        <v>1</v>
      </c>
      <c r="B84" s="135" t="s">
        <v>94</v>
      </c>
      <c r="C84" s="136" t="s">
        <v>95</v>
      </c>
      <c r="D84" s="137" t="s">
        <v>76</v>
      </c>
      <c r="E84" s="99">
        <v>6.4</v>
      </c>
      <c r="F84" s="42">
        <v>2</v>
      </c>
      <c r="G84" s="42">
        <v>2</v>
      </c>
      <c r="H84" s="15" t="str">
        <f t="shared" si="323"/>
        <v>2/2</v>
      </c>
      <c r="I84" s="43">
        <f t="shared" si="324"/>
        <v>4.2</v>
      </c>
      <c r="J84" s="43">
        <f t="shared" si="325"/>
        <v>4.2</v>
      </c>
      <c r="K84" s="119">
        <f t="shared" si="326"/>
        <v>4.2</v>
      </c>
      <c r="L84" s="138" t="str">
        <f t="shared" si="327"/>
        <v>4.2/4.2</v>
      </c>
      <c r="M84" s="41">
        <v>5.5</v>
      </c>
      <c r="N84" s="42">
        <v>2</v>
      </c>
      <c r="O84" s="42">
        <v>0</v>
      </c>
      <c r="P84" s="15" t="str">
        <f t="shared" si="328"/>
        <v>2/0</v>
      </c>
      <c r="Q84" s="43">
        <f t="shared" si="329"/>
        <v>3.8</v>
      </c>
      <c r="R84" s="43">
        <f t="shared" si="330"/>
        <v>2.8</v>
      </c>
      <c r="S84" s="119">
        <f t="shared" si="331"/>
        <v>3.8</v>
      </c>
      <c r="T84" s="138" t="str">
        <f t="shared" si="332"/>
        <v>3.8/2.8</v>
      </c>
      <c r="U84" s="41">
        <v>4.7</v>
      </c>
      <c r="V84" s="42">
        <v>5</v>
      </c>
      <c r="W84" s="42">
        <v>0</v>
      </c>
      <c r="X84" s="15" t="str">
        <f t="shared" si="333"/>
        <v>5/0</v>
      </c>
      <c r="Y84" s="43">
        <f t="shared" si="334"/>
        <v>4.9</v>
      </c>
      <c r="Z84" s="43">
        <f t="shared" si="335"/>
        <v>2.4</v>
      </c>
      <c r="AA84" s="119">
        <f t="shared" si="336"/>
        <v>4.9</v>
      </c>
      <c r="AB84" s="138" t="str">
        <f t="shared" si="337"/>
        <v>4.9/2.4</v>
      </c>
      <c r="AC84" s="41">
        <v>6.7</v>
      </c>
      <c r="AD84" s="42">
        <v>6</v>
      </c>
      <c r="AE84" s="42"/>
      <c r="AF84" s="15">
        <f t="shared" si="338"/>
        <v>6</v>
      </c>
      <c r="AG84" s="43">
        <f t="shared" si="339"/>
        <v>6.4</v>
      </c>
      <c r="AH84" s="43" t="str">
        <f t="shared" si="340"/>
        <v>-</v>
      </c>
      <c r="AI84" s="119">
        <f t="shared" si="341"/>
        <v>6.4</v>
      </c>
      <c r="AJ84" s="139">
        <f t="shared" si="342"/>
        <v>6.4</v>
      </c>
      <c r="AK84" s="41">
        <v>4</v>
      </c>
      <c r="AL84" s="42">
        <v>7</v>
      </c>
      <c r="AM84" s="42"/>
      <c r="AN84" s="15">
        <f t="shared" si="343"/>
        <v>7</v>
      </c>
      <c r="AO84" s="43">
        <f t="shared" si="344"/>
        <v>5.5</v>
      </c>
      <c r="AP84" s="43" t="str">
        <f t="shared" si="345"/>
        <v>-</v>
      </c>
      <c r="AQ84" s="119">
        <f t="shared" si="346"/>
        <v>5.5</v>
      </c>
      <c r="AR84" s="139">
        <f t="shared" si="347"/>
        <v>5.5</v>
      </c>
      <c r="AS84" s="41">
        <v>3</v>
      </c>
      <c r="AT84" s="42">
        <v>5</v>
      </c>
      <c r="AU84" s="42">
        <v>0</v>
      </c>
      <c r="AV84" s="15" t="str">
        <f t="shared" si="348"/>
        <v>5/0</v>
      </c>
      <c r="AW84" s="43">
        <f t="shared" si="349"/>
        <v>4</v>
      </c>
      <c r="AX84" s="43">
        <f t="shared" si="350"/>
        <v>1.5</v>
      </c>
      <c r="AY84" s="119">
        <f t="shared" si="351"/>
        <v>4</v>
      </c>
      <c r="AZ84" s="138" t="str">
        <f t="shared" si="352"/>
        <v>4/1.5</v>
      </c>
      <c r="BA84" s="106">
        <v>4</v>
      </c>
      <c r="BB84" s="122">
        <f t="shared" si="353"/>
        <v>4.8</v>
      </c>
      <c r="BC84" s="133" t="str">
        <f aca="true" t="shared" si="451" ref="BC84:BC89">IF(BB84&lt;4,"Kém",IF(BB84&lt;5,"Yếu",IF(BB84&lt;6,"TB",IF(BB84&lt;7,"TBK",IF(BB84&lt;8,"Khá",IF(BB84&lt;9,"Giỏi","XS"))))))</f>
        <v>Yếu</v>
      </c>
      <c r="BD84" s="99"/>
      <c r="BE84" s="42"/>
      <c r="BF84" s="42"/>
      <c r="BG84" s="15">
        <f t="shared" si="354"/>
        <v>0</v>
      </c>
      <c r="BH84" s="43">
        <f t="shared" si="355"/>
        <v>0</v>
      </c>
      <c r="BI84" s="43" t="str">
        <f t="shared" si="356"/>
        <v>-</v>
      </c>
      <c r="BJ84" s="119">
        <f t="shared" si="357"/>
        <v>0</v>
      </c>
      <c r="BK84" s="139" t="str">
        <f t="shared" si="358"/>
        <v>0/-</v>
      </c>
      <c r="BL84" s="50"/>
      <c r="BM84" s="52"/>
      <c r="BN84" s="52"/>
      <c r="BO84" s="52">
        <f t="shared" si="359"/>
        <v>0</v>
      </c>
      <c r="BP84" s="52"/>
      <c r="BQ84" s="52"/>
      <c r="BR84" s="52"/>
      <c r="BS84" s="53">
        <f t="shared" si="360"/>
        <v>0</v>
      </c>
      <c r="BT84" s="50">
        <f t="shared" si="361"/>
        <v>0</v>
      </c>
      <c r="BU84" s="50" t="str">
        <f t="shared" si="362"/>
        <v>-</v>
      </c>
      <c r="BV84" s="152">
        <f t="shared" si="363"/>
        <v>0</v>
      </c>
      <c r="BW84" s="74" t="str">
        <f t="shared" si="364"/>
        <v>0/-</v>
      </c>
      <c r="BX84" s="41"/>
      <c r="BY84" s="42"/>
      <c r="BZ84" s="42"/>
      <c r="CA84" s="15">
        <f t="shared" si="365"/>
        <v>0</v>
      </c>
      <c r="CB84" s="43">
        <f t="shared" si="366"/>
        <v>0</v>
      </c>
      <c r="CC84" s="43" t="str">
        <f t="shared" si="367"/>
        <v>-</v>
      </c>
      <c r="CD84" s="119">
        <f t="shared" si="368"/>
        <v>0</v>
      </c>
      <c r="CE84" s="140" t="str">
        <f t="shared" si="369"/>
        <v>0/-</v>
      </c>
      <c r="CF84" s="41"/>
      <c r="CG84" s="42"/>
      <c r="CH84" s="42"/>
      <c r="CI84" s="15">
        <f t="shared" si="370"/>
        <v>0</v>
      </c>
      <c r="CJ84" s="43">
        <f t="shared" si="371"/>
        <v>0</v>
      </c>
      <c r="CK84" s="43" t="str">
        <f t="shared" si="372"/>
        <v>-</v>
      </c>
      <c r="CL84" s="119">
        <f t="shared" si="373"/>
        <v>0</v>
      </c>
      <c r="CM84" s="140" t="str">
        <f t="shared" si="374"/>
        <v>0/-</v>
      </c>
      <c r="CN84" s="41"/>
      <c r="CO84" s="42"/>
      <c r="CP84" s="42"/>
      <c r="CQ84" s="15">
        <f t="shared" si="375"/>
        <v>0</v>
      </c>
      <c r="CR84" s="43">
        <f t="shared" si="376"/>
        <v>0</v>
      </c>
      <c r="CS84" s="43" t="str">
        <f t="shared" si="377"/>
        <v>-</v>
      </c>
      <c r="CT84" s="119">
        <f t="shared" si="378"/>
        <v>0</v>
      </c>
      <c r="CU84" s="140" t="str">
        <f t="shared" si="379"/>
        <v>0/-</v>
      </c>
      <c r="CV84" s="41"/>
      <c r="CW84" s="42"/>
      <c r="CX84" s="42"/>
      <c r="CY84" s="15">
        <f t="shared" si="380"/>
        <v>0</v>
      </c>
      <c r="CZ84" s="43">
        <f t="shared" si="381"/>
        <v>0</v>
      </c>
      <c r="DA84" s="43" t="str">
        <f t="shared" si="382"/>
        <v>-</v>
      </c>
      <c r="DB84" s="119">
        <f t="shared" si="383"/>
        <v>0</v>
      </c>
      <c r="DC84" s="140" t="str">
        <f t="shared" si="384"/>
        <v>0/-</v>
      </c>
      <c r="DD84" s="41"/>
      <c r="DE84" s="42"/>
      <c r="DF84" s="42"/>
      <c r="DG84" s="15">
        <f t="shared" si="385"/>
        <v>0</v>
      </c>
      <c r="DH84" s="43">
        <f t="shared" si="386"/>
        <v>0</v>
      </c>
      <c r="DI84" s="43" t="str">
        <f t="shared" si="387"/>
        <v>-</v>
      </c>
      <c r="DJ84" s="119">
        <f t="shared" si="388"/>
        <v>0</v>
      </c>
      <c r="DK84" s="140" t="str">
        <f t="shared" si="389"/>
        <v>0/-</v>
      </c>
      <c r="DL84" s="41"/>
      <c r="DM84" s="42"/>
      <c r="DN84" s="42"/>
      <c r="DO84" s="15">
        <f t="shared" si="390"/>
        <v>0</v>
      </c>
      <c r="DP84" s="43">
        <f t="shared" si="391"/>
        <v>0</v>
      </c>
      <c r="DQ84" s="43" t="str">
        <f t="shared" si="392"/>
        <v>-</v>
      </c>
      <c r="DR84" s="119">
        <f t="shared" si="393"/>
        <v>0</v>
      </c>
      <c r="DS84" s="140" t="str">
        <f t="shared" si="394"/>
        <v>0/-</v>
      </c>
      <c r="DT84" s="141">
        <v>7</v>
      </c>
      <c r="DU84" s="306"/>
      <c r="DV84" s="306"/>
      <c r="DW84" s="306"/>
      <c r="DX84" s="306"/>
      <c r="DY84" s="306"/>
      <c r="DZ84" s="306"/>
      <c r="EA84" s="56">
        <v>4</v>
      </c>
      <c r="EB84" s="56"/>
      <c r="EC84" s="56"/>
      <c r="ED84" s="56"/>
      <c r="EE84" s="142">
        <v>0</v>
      </c>
      <c r="EF84" s="308"/>
      <c r="EG84" s="58">
        <f t="shared" si="395"/>
        <v>3.7</v>
      </c>
      <c r="EH84" s="46"/>
      <c r="EI84" s="69">
        <f t="shared" si="396"/>
        <v>0.2</v>
      </c>
      <c r="EJ84" s="69"/>
      <c r="EK84" s="69">
        <f t="shared" si="397"/>
        <v>2</v>
      </c>
      <c r="EL84" s="118"/>
      <c r="EM84" s="33"/>
      <c r="EN84" s="17"/>
      <c r="EO84" s="17"/>
      <c r="EP84" s="25">
        <f t="shared" si="398"/>
        <v>0</v>
      </c>
      <c r="EQ84" s="31">
        <f t="shared" si="399"/>
        <v>0</v>
      </c>
      <c r="ER84" s="31" t="str">
        <f t="shared" si="400"/>
        <v>-</v>
      </c>
      <c r="ES84" s="32">
        <f>MAX(EQ84:ER84)</f>
        <v>0</v>
      </c>
      <c r="ET84" s="143" t="str">
        <f t="shared" si="401"/>
        <v>0/-</v>
      </c>
      <c r="EU84" s="33"/>
      <c r="EV84" s="17"/>
      <c r="EW84" s="17"/>
      <c r="EX84" s="25">
        <f t="shared" si="402"/>
        <v>0</v>
      </c>
      <c r="EY84" s="31">
        <f t="shared" si="403"/>
        <v>0</v>
      </c>
      <c r="EZ84" s="31" t="str">
        <f t="shared" si="404"/>
        <v>-</v>
      </c>
      <c r="FA84" s="32">
        <f>MAX(EY84:EZ84)</f>
        <v>0</v>
      </c>
      <c r="FB84" s="143" t="str">
        <f t="shared" si="405"/>
        <v>0/-</v>
      </c>
      <c r="FC84" s="33"/>
      <c r="FD84" s="17"/>
      <c r="FE84" s="17"/>
      <c r="FF84" s="25">
        <f t="shared" si="406"/>
        <v>0</v>
      </c>
      <c r="FG84" s="31">
        <f t="shared" si="407"/>
        <v>0</v>
      </c>
      <c r="FH84" s="31" t="str">
        <f t="shared" si="408"/>
        <v>-</v>
      </c>
      <c r="FI84" s="32">
        <f>MAX(FG84:FH84)</f>
        <v>0</v>
      </c>
      <c r="FJ84" s="143" t="str">
        <f t="shared" si="409"/>
        <v>0/-</v>
      </c>
      <c r="FK84" s="33"/>
      <c r="FL84" s="17"/>
      <c r="FM84" s="17"/>
      <c r="FN84" s="25">
        <f t="shared" si="410"/>
        <v>0</v>
      </c>
      <c r="FO84" s="31">
        <f t="shared" si="411"/>
        <v>0</v>
      </c>
      <c r="FP84" s="31" t="str">
        <f t="shared" si="412"/>
        <v>-</v>
      </c>
      <c r="FQ84" s="32">
        <f>MAX(FO84:FP84)</f>
        <v>0</v>
      </c>
      <c r="FR84" s="143" t="str">
        <f t="shared" si="413"/>
        <v>0/-</v>
      </c>
      <c r="FS84" s="33"/>
      <c r="FT84" s="17"/>
      <c r="FU84" s="17"/>
      <c r="FV84" s="25">
        <f t="shared" si="414"/>
        <v>0</v>
      </c>
      <c r="FW84" s="31">
        <f t="shared" si="415"/>
        <v>0</v>
      </c>
      <c r="FX84" s="31" t="str">
        <f t="shared" si="416"/>
        <v>-</v>
      </c>
      <c r="FY84" s="32">
        <f>MAX(FW84:FX84)</f>
        <v>0</v>
      </c>
      <c r="FZ84" s="143" t="str">
        <f t="shared" si="417"/>
        <v>0/-</v>
      </c>
      <c r="GA84" s="33"/>
      <c r="GB84" s="17"/>
      <c r="GC84" s="17"/>
      <c r="GD84" s="25">
        <f t="shared" si="418"/>
        <v>0</v>
      </c>
      <c r="GE84" s="31">
        <f t="shared" si="419"/>
        <v>0</v>
      </c>
      <c r="GF84" s="31" t="str">
        <f t="shared" si="420"/>
        <v>-</v>
      </c>
      <c r="GG84" s="32">
        <f>MAX(GE84:GF84)</f>
        <v>0</v>
      </c>
      <c r="GH84" s="144" t="str">
        <f t="shared" si="421"/>
        <v>0/-</v>
      </c>
      <c r="GI84" s="78"/>
      <c r="GJ84" s="78"/>
      <c r="GK84" s="78"/>
      <c r="GL84" s="94">
        <f t="shared" si="422"/>
        <v>0</v>
      </c>
      <c r="GM84" s="87" t="str">
        <f t="shared" si="423"/>
        <v>Kém</v>
      </c>
      <c r="GN84" s="33"/>
      <c r="GO84" s="17"/>
      <c r="GP84" s="17"/>
      <c r="GQ84" s="25">
        <f t="shared" si="424"/>
        <v>0</v>
      </c>
      <c r="GR84" s="31">
        <f t="shared" si="425"/>
        <v>0</v>
      </c>
      <c r="GS84" s="31" t="str">
        <f t="shared" si="426"/>
        <v>-</v>
      </c>
      <c r="GT84" s="32">
        <f>MAX(GR84:GS84)</f>
        <v>0</v>
      </c>
      <c r="GU84" s="143" t="str">
        <f t="shared" si="427"/>
        <v>0/-</v>
      </c>
      <c r="GV84" s="33"/>
      <c r="GW84" s="17"/>
      <c r="GX84" s="17"/>
      <c r="GY84" s="25">
        <f t="shared" si="428"/>
        <v>0</v>
      </c>
      <c r="GZ84" s="31">
        <f t="shared" si="429"/>
        <v>0</v>
      </c>
      <c r="HA84" s="31" t="str">
        <f t="shared" si="430"/>
        <v>-</v>
      </c>
      <c r="HB84" s="32">
        <f>MAX(GZ84:HA84)</f>
        <v>0</v>
      </c>
      <c r="HC84" s="143" t="str">
        <f t="shared" si="431"/>
        <v>0/-</v>
      </c>
      <c r="HD84" s="33"/>
      <c r="HE84" s="17"/>
      <c r="HF84" s="17"/>
      <c r="HG84" s="25">
        <f t="shared" si="432"/>
        <v>0</v>
      </c>
      <c r="HH84" s="31">
        <f t="shared" si="433"/>
        <v>0</v>
      </c>
      <c r="HI84" s="31" t="str">
        <f t="shared" si="434"/>
        <v>-</v>
      </c>
      <c r="HJ84" s="32">
        <f>MAX(HH84:HI84)</f>
        <v>0</v>
      </c>
      <c r="HK84" s="143" t="str">
        <f t="shared" si="435"/>
        <v>0/-</v>
      </c>
      <c r="HL84" s="33"/>
      <c r="HM84" s="17"/>
      <c r="HN84" s="17"/>
      <c r="HO84" s="25">
        <f t="shared" si="436"/>
        <v>0</v>
      </c>
      <c r="HP84" s="31">
        <f t="shared" si="437"/>
        <v>0</v>
      </c>
      <c r="HQ84" s="31" t="str">
        <f t="shared" si="438"/>
        <v>-</v>
      </c>
      <c r="HR84" s="32">
        <f>MAX(HP84:HQ84)</f>
        <v>0</v>
      </c>
      <c r="HS84" s="143" t="str">
        <f t="shared" si="439"/>
        <v>0/-</v>
      </c>
      <c r="HT84" s="33"/>
      <c r="HU84" s="17"/>
      <c r="HV84" s="17"/>
      <c r="HW84" s="25">
        <f t="shared" si="440"/>
        <v>0</v>
      </c>
      <c r="HX84" s="31">
        <f t="shared" si="441"/>
        <v>0</v>
      </c>
      <c r="HY84" s="31" t="str">
        <f t="shared" si="442"/>
        <v>-</v>
      </c>
      <c r="HZ84" s="32">
        <f>MAX(HX84:HY84)</f>
        <v>0</v>
      </c>
      <c r="IA84" s="143" t="str">
        <f t="shared" si="443"/>
        <v>0/-</v>
      </c>
      <c r="IB84" s="78"/>
      <c r="IC84" s="78"/>
      <c r="ID84" s="78"/>
      <c r="IE84" s="85"/>
      <c r="IF84" s="82">
        <f t="shared" si="444"/>
        <v>0</v>
      </c>
      <c r="IG84" s="81" t="str">
        <f t="shared" si="445"/>
        <v>Kém</v>
      </c>
      <c r="IH84" s="88">
        <f t="shared" si="446"/>
        <v>0</v>
      </c>
      <c r="II84" s="87" t="str">
        <f t="shared" si="447"/>
        <v>Kém</v>
      </c>
      <c r="IJ84" s="88">
        <f t="shared" si="322"/>
        <v>1</v>
      </c>
      <c r="IK84" s="87" t="str">
        <f t="shared" si="448"/>
        <v>Kém</v>
      </c>
      <c r="IL84" s="78"/>
      <c r="IM84" s="78"/>
      <c r="IN84" s="78"/>
      <c r="IO84" s="92">
        <f>ROUND(SUM(IL84:IN84)/3,1)</f>
        <v>0</v>
      </c>
      <c r="IP84" s="88">
        <f t="shared" si="449"/>
        <v>0.5</v>
      </c>
      <c r="IQ84" s="87" t="str">
        <f t="shared" si="450"/>
        <v>Kém</v>
      </c>
      <c r="IR84" s="87"/>
    </row>
    <row r="85" spans="1:252" s="16" customFormat="1" ht="18.75" customHeight="1" hidden="1">
      <c r="A85" s="168">
        <v>54</v>
      </c>
      <c r="B85" s="135" t="s">
        <v>228</v>
      </c>
      <c r="C85" s="136" t="s">
        <v>229</v>
      </c>
      <c r="D85" s="137" t="s">
        <v>41</v>
      </c>
      <c r="E85" s="99">
        <v>6.2</v>
      </c>
      <c r="F85" s="42">
        <v>4</v>
      </c>
      <c r="G85" s="42"/>
      <c r="H85" s="15">
        <f t="shared" si="323"/>
        <v>4</v>
      </c>
      <c r="I85" s="43">
        <f t="shared" si="324"/>
        <v>5.1</v>
      </c>
      <c r="J85" s="43" t="str">
        <f t="shared" si="325"/>
        <v>-</v>
      </c>
      <c r="K85" s="119">
        <f t="shared" si="326"/>
        <v>5.1</v>
      </c>
      <c r="L85" s="139">
        <f t="shared" si="327"/>
        <v>5.1</v>
      </c>
      <c r="M85" s="41">
        <v>5</v>
      </c>
      <c r="N85" s="42">
        <v>3</v>
      </c>
      <c r="O85" s="42">
        <v>2</v>
      </c>
      <c r="P85" s="15" t="str">
        <f t="shared" si="328"/>
        <v>3/2</v>
      </c>
      <c r="Q85" s="43">
        <f t="shared" si="329"/>
        <v>4</v>
      </c>
      <c r="R85" s="43">
        <f t="shared" si="330"/>
        <v>3.5</v>
      </c>
      <c r="S85" s="119">
        <f t="shared" si="331"/>
        <v>4</v>
      </c>
      <c r="T85" s="138" t="str">
        <f t="shared" si="332"/>
        <v>4/3.5</v>
      </c>
      <c r="U85" s="41">
        <v>6.3</v>
      </c>
      <c r="V85" s="42">
        <v>0</v>
      </c>
      <c r="W85" s="42">
        <v>3</v>
      </c>
      <c r="X85" s="15" t="str">
        <f t="shared" si="333"/>
        <v>0/3</v>
      </c>
      <c r="Y85" s="43">
        <f t="shared" si="334"/>
        <v>3.2</v>
      </c>
      <c r="Z85" s="43">
        <f t="shared" si="335"/>
        <v>4.7</v>
      </c>
      <c r="AA85" s="119">
        <f t="shared" si="336"/>
        <v>4.7</v>
      </c>
      <c r="AB85" s="138" t="str">
        <f t="shared" si="337"/>
        <v>3.2/4.7</v>
      </c>
      <c r="AC85" s="41">
        <v>7</v>
      </c>
      <c r="AD85" s="42">
        <v>8</v>
      </c>
      <c r="AE85" s="42"/>
      <c r="AF85" s="15">
        <f t="shared" si="338"/>
        <v>8</v>
      </c>
      <c r="AG85" s="43">
        <f t="shared" si="339"/>
        <v>7.5</v>
      </c>
      <c r="AH85" s="43" t="str">
        <f t="shared" si="340"/>
        <v>-</v>
      </c>
      <c r="AI85" s="119">
        <f t="shared" si="341"/>
        <v>7.5</v>
      </c>
      <c r="AJ85" s="139">
        <f t="shared" si="342"/>
        <v>7.5</v>
      </c>
      <c r="AK85" s="41">
        <v>5</v>
      </c>
      <c r="AL85" s="42">
        <v>7</v>
      </c>
      <c r="AM85" s="42"/>
      <c r="AN85" s="15">
        <f t="shared" si="343"/>
        <v>7</v>
      </c>
      <c r="AO85" s="43">
        <f t="shared" si="344"/>
        <v>6</v>
      </c>
      <c r="AP85" s="43" t="str">
        <f t="shared" si="345"/>
        <v>-</v>
      </c>
      <c r="AQ85" s="119">
        <f t="shared" si="346"/>
        <v>6</v>
      </c>
      <c r="AR85" s="139">
        <f t="shared" si="347"/>
        <v>6</v>
      </c>
      <c r="AS85" s="41">
        <v>5</v>
      </c>
      <c r="AT85" s="42">
        <v>8</v>
      </c>
      <c r="AU85" s="42"/>
      <c r="AV85" s="15">
        <f t="shared" si="348"/>
        <v>8</v>
      </c>
      <c r="AW85" s="43">
        <f t="shared" si="349"/>
        <v>6.5</v>
      </c>
      <c r="AX85" s="43" t="str">
        <f t="shared" si="350"/>
        <v>-</v>
      </c>
      <c r="AY85" s="119">
        <f t="shared" si="351"/>
        <v>6.5</v>
      </c>
      <c r="AZ85" s="139">
        <f t="shared" si="352"/>
        <v>6.5</v>
      </c>
      <c r="BA85" s="106">
        <v>4</v>
      </c>
      <c r="BB85" s="123">
        <f t="shared" si="353"/>
        <v>5.8</v>
      </c>
      <c r="BC85" s="134" t="str">
        <f t="shared" si="451"/>
        <v>TB</v>
      </c>
      <c r="BD85" s="99"/>
      <c r="BE85" s="42"/>
      <c r="BF85" s="42"/>
      <c r="BG85" s="15">
        <f t="shared" si="354"/>
        <v>0</v>
      </c>
      <c r="BH85" s="43">
        <f t="shared" si="355"/>
        <v>0</v>
      </c>
      <c r="BI85" s="43" t="str">
        <f t="shared" si="356"/>
        <v>-</v>
      </c>
      <c r="BJ85" s="119">
        <f t="shared" si="357"/>
        <v>0</v>
      </c>
      <c r="BK85" s="139" t="str">
        <f t="shared" si="358"/>
        <v>0/-</v>
      </c>
      <c r="BL85" s="31"/>
      <c r="BM85" s="55"/>
      <c r="BN85" s="55"/>
      <c r="BO85" s="55">
        <f t="shared" si="359"/>
        <v>0</v>
      </c>
      <c r="BP85" s="55"/>
      <c r="BQ85" s="55"/>
      <c r="BR85" s="55"/>
      <c r="BS85" s="75">
        <f t="shared" si="360"/>
        <v>0</v>
      </c>
      <c r="BT85" s="31">
        <f t="shared" si="361"/>
        <v>0</v>
      </c>
      <c r="BU85" s="31" t="str">
        <f t="shared" si="362"/>
        <v>-</v>
      </c>
      <c r="BV85" s="154">
        <f t="shared" si="363"/>
        <v>0</v>
      </c>
      <c r="BW85" s="74" t="str">
        <f t="shared" si="364"/>
        <v>0/-</v>
      </c>
      <c r="BX85" s="41"/>
      <c r="BY85" s="42"/>
      <c r="BZ85" s="42"/>
      <c r="CA85" s="15">
        <f t="shared" si="365"/>
        <v>0</v>
      </c>
      <c r="CB85" s="43">
        <f t="shared" si="366"/>
        <v>0</v>
      </c>
      <c r="CC85" s="43" t="str">
        <f t="shared" si="367"/>
        <v>-</v>
      </c>
      <c r="CD85" s="119">
        <f t="shared" si="368"/>
        <v>0</v>
      </c>
      <c r="CE85" s="140" t="str">
        <f t="shared" si="369"/>
        <v>0/-</v>
      </c>
      <c r="CF85" s="41"/>
      <c r="CG85" s="42"/>
      <c r="CH85" s="42"/>
      <c r="CI85" s="15">
        <f t="shared" si="370"/>
        <v>0</v>
      </c>
      <c r="CJ85" s="43">
        <f t="shared" si="371"/>
        <v>0</v>
      </c>
      <c r="CK85" s="43" t="str">
        <f t="shared" si="372"/>
        <v>-</v>
      </c>
      <c r="CL85" s="119">
        <f t="shared" si="373"/>
        <v>0</v>
      </c>
      <c r="CM85" s="140" t="str">
        <f t="shared" si="374"/>
        <v>0/-</v>
      </c>
      <c r="CN85" s="41"/>
      <c r="CO85" s="42"/>
      <c r="CP85" s="42"/>
      <c r="CQ85" s="15">
        <f t="shared" si="375"/>
        <v>0</v>
      </c>
      <c r="CR85" s="43">
        <f t="shared" si="376"/>
        <v>0</v>
      </c>
      <c r="CS85" s="43" t="str">
        <f t="shared" si="377"/>
        <v>-</v>
      </c>
      <c r="CT85" s="119">
        <f t="shared" si="378"/>
        <v>0</v>
      </c>
      <c r="CU85" s="140" t="str">
        <f t="shared" si="379"/>
        <v>0/-</v>
      </c>
      <c r="CV85" s="41"/>
      <c r="CW85" s="42"/>
      <c r="CX85" s="42"/>
      <c r="CY85" s="15">
        <f t="shared" si="380"/>
        <v>0</v>
      </c>
      <c r="CZ85" s="43">
        <f t="shared" si="381"/>
        <v>0</v>
      </c>
      <c r="DA85" s="43" t="str">
        <f t="shared" si="382"/>
        <v>-</v>
      </c>
      <c r="DB85" s="119">
        <f t="shared" si="383"/>
        <v>0</v>
      </c>
      <c r="DC85" s="140" t="str">
        <f t="shared" si="384"/>
        <v>0/-</v>
      </c>
      <c r="DD85" s="41"/>
      <c r="DE85" s="42"/>
      <c r="DF85" s="42"/>
      <c r="DG85" s="15">
        <f t="shared" si="385"/>
        <v>0</v>
      </c>
      <c r="DH85" s="43">
        <f t="shared" si="386"/>
        <v>0</v>
      </c>
      <c r="DI85" s="43" t="str">
        <f t="shared" si="387"/>
        <v>-</v>
      </c>
      <c r="DJ85" s="119">
        <f t="shared" si="388"/>
        <v>0</v>
      </c>
      <c r="DK85" s="140" t="str">
        <f t="shared" si="389"/>
        <v>0/-</v>
      </c>
      <c r="DL85" s="41"/>
      <c r="DM85" s="42"/>
      <c r="DN85" s="42"/>
      <c r="DO85" s="15">
        <f t="shared" si="390"/>
        <v>0</v>
      </c>
      <c r="DP85" s="43">
        <f t="shared" si="391"/>
        <v>0</v>
      </c>
      <c r="DQ85" s="43" t="str">
        <f t="shared" si="392"/>
        <v>-</v>
      </c>
      <c r="DR85" s="119">
        <f t="shared" si="393"/>
        <v>0</v>
      </c>
      <c r="DS85" s="140" t="str">
        <f t="shared" si="394"/>
        <v>0/-</v>
      </c>
      <c r="DT85" s="146">
        <v>7</v>
      </c>
      <c r="DU85" s="304"/>
      <c r="DV85" s="304"/>
      <c r="DW85" s="304"/>
      <c r="DX85" s="304"/>
      <c r="DY85" s="304"/>
      <c r="DZ85" s="304"/>
      <c r="EA85" s="145">
        <v>0</v>
      </c>
      <c r="EB85" s="145"/>
      <c r="EC85" s="145"/>
      <c r="ED85" s="145"/>
      <c r="EE85" s="145">
        <v>7</v>
      </c>
      <c r="EF85" s="308"/>
      <c r="EG85" s="58">
        <f t="shared" si="395"/>
        <v>4.7</v>
      </c>
      <c r="EH85" s="46"/>
      <c r="EI85" s="69">
        <f t="shared" si="396"/>
        <v>0.3</v>
      </c>
      <c r="EJ85" s="69"/>
      <c r="EK85" s="69">
        <f t="shared" si="397"/>
        <v>2.4</v>
      </c>
      <c r="EL85" s="206"/>
      <c r="EM85" s="33"/>
      <c r="EN85" s="17"/>
      <c r="EO85" s="17"/>
      <c r="EP85" s="25">
        <f t="shared" si="398"/>
        <v>0</v>
      </c>
      <c r="EQ85" s="31">
        <f t="shared" si="399"/>
        <v>0</v>
      </c>
      <c r="ER85" s="31" t="str">
        <f t="shared" si="400"/>
        <v>-</v>
      </c>
      <c r="ES85" s="32">
        <f>MAX(EQ85:ER85)</f>
        <v>0</v>
      </c>
      <c r="ET85" s="143" t="str">
        <f t="shared" si="401"/>
        <v>0/-</v>
      </c>
      <c r="EU85" s="33"/>
      <c r="EV85" s="17"/>
      <c r="EW85" s="17"/>
      <c r="EX85" s="25">
        <f t="shared" si="402"/>
        <v>0</v>
      </c>
      <c r="EY85" s="31">
        <f t="shared" si="403"/>
        <v>0</v>
      </c>
      <c r="EZ85" s="31" t="str">
        <f t="shared" si="404"/>
        <v>-</v>
      </c>
      <c r="FA85" s="32">
        <f>MAX(EY85:EZ85)</f>
        <v>0</v>
      </c>
      <c r="FB85" s="143" t="str">
        <f t="shared" si="405"/>
        <v>0/-</v>
      </c>
      <c r="FC85" s="33"/>
      <c r="FD85" s="17"/>
      <c r="FE85" s="17"/>
      <c r="FF85" s="25">
        <f t="shared" si="406"/>
        <v>0</v>
      </c>
      <c r="FG85" s="31">
        <f t="shared" si="407"/>
        <v>0</v>
      </c>
      <c r="FH85" s="31" t="str">
        <f t="shared" si="408"/>
        <v>-</v>
      </c>
      <c r="FI85" s="32">
        <f>MAX(FG85:FH85)</f>
        <v>0</v>
      </c>
      <c r="FJ85" s="143" t="str">
        <f t="shared" si="409"/>
        <v>0/-</v>
      </c>
      <c r="FK85" s="33"/>
      <c r="FL85" s="17"/>
      <c r="FM85" s="17"/>
      <c r="FN85" s="25">
        <f t="shared" si="410"/>
        <v>0</v>
      </c>
      <c r="FO85" s="31">
        <f t="shared" si="411"/>
        <v>0</v>
      </c>
      <c r="FP85" s="31" t="str">
        <f t="shared" si="412"/>
        <v>-</v>
      </c>
      <c r="FQ85" s="32">
        <f>MAX(FO85:FP85)</f>
        <v>0</v>
      </c>
      <c r="FR85" s="143" t="str">
        <f t="shared" si="413"/>
        <v>0/-</v>
      </c>
      <c r="FS85" s="33"/>
      <c r="FT85" s="17"/>
      <c r="FU85" s="17"/>
      <c r="FV85" s="25">
        <f t="shared" si="414"/>
        <v>0</v>
      </c>
      <c r="FW85" s="31">
        <f t="shared" si="415"/>
        <v>0</v>
      </c>
      <c r="FX85" s="31" t="str">
        <f t="shared" si="416"/>
        <v>-</v>
      </c>
      <c r="FY85" s="32">
        <f>MAX(FW85:FX85)</f>
        <v>0</v>
      </c>
      <c r="FZ85" s="143" t="str">
        <f t="shared" si="417"/>
        <v>0/-</v>
      </c>
      <c r="GA85" s="33"/>
      <c r="GB85" s="17"/>
      <c r="GC85" s="17"/>
      <c r="GD85" s="25">
        <f t="shared" si="418"/>
        <v>0</v>
      </c>
      <c r="GE85" s="31">
        <f t="shared" si="419"/>
        <v>0</v>
      </c>
      <c r="GF85" s="31" t="str">
        <f t="shared" si="420"/>
        <v>-</v>
      </c>
      <c r="GG85" s="32">
        <f>MAX(GE85:GF85)</f>
        <v>0</v>
      </c>
      <c r="GH85" s="144" t="str">
        <f t="shared" si="421"/>
        <v>0/-</v>
      </c>
      <c r="GI85" s="78"/>
      <c r="GJ85" s="78"/>
      <c r="GK85" s="78"/>
      <c r="GL85" s="95">
        <f t="shared" si="422"/>
        <v>0</v>
      </c>
      <c r="GM85" s="87" t="str">
        <f t="shared" si="423"/>
        <v>Kém</v>
      </c>
      <c r="GN85" s="33"/>
      <c r="GO85" s="17"/>
      <c r="GP85" s="17"/>
      <c r="GQ85" s="25">
        <f t="shared" si="424"/>
        <v>0</v>
      </c>
      <c r="GR85" s="31">
        <f t="shared" si="425"/>
        <v>0</v>
      </c>
      <c r="GS85" s="31" t="str">
        <f t="shared" si="426"/>
        <v>-</v>
      </c>
      <c r="GT85" s="32">
        <f>MAX(GR85:GS85)</f>
        <v>0</v>
      </c>
      <c r="GU85" s="143" t="str">
        <f t="shared" si="427"/>
        <v>0/-</v>
      </c>
      <c r="GV85" s="33"/>
      <c r="GW85" s="17"/>
      <c r="GX85" s="17"/>
      <c r="GY85" s="25">
        <f t="shared" si="428"/>
        <v>0</v>
      </c>
      <c r="GZ85" s="31">
        <f t="shared" si="429"/>
        <v>0</v>
      </c>
      <c r="HA85" s="31" t="str">
        <f t="shared" si="430"/>
        <v>-</v>
      </c>
      <c r="HB85" s="32">
        <f>MAX(GZ85:HA85)</f>
        <v>0</v>
      </c>
      <c r="HC85" s="143" t="str">
        <f t="shared" si="431"/>
        <v>0/-</v>
      </c>
      <c r="HD85" s="33"/>
      <c r="HE85" s="17"/>
      <c r="HF85" s="17"/>
      <c r="HG85" s="25">
        <f t="shared" si="432"/>
        <v>0</v>
      </c>
      <c r="HH85" s="31">
        <f t="shared" si="433"/>
        <v>0</v>
      </c>
      <c r="HI85" s="31" t="str">
        <f t="shared" si="434"/>
        <v>-</v>
      </c>
      <c r="HJ85" s="32">
        <f>MAX(HH85:HI85)</f>
        <v>0</v>
      </c>
      <c r="HK85" s="143" t="str">
        <f t="shared" si="435"/>
        <v>0/-</v>
      </c>
      <c r="HL85" s="33"/>
      <c r="HM85" s="17"/>
      <c r="HN85" s="17"/>
      <c r="HO85" s="25">
        <f t="shared" si="436"/>
        <v>0</v>
      </c>
      <c r="HP85" s="31">
        <f t="shared" si="437"/>
        <v>0</v>
      </c>
      <c r="HQ85" s="31" t="str">
        <f t="shared" si="438"/>
        <v>-</v>
      </c>
      <c r="HR85" s="32">
        <f>MAX(HP85:HQ85)</f>
        <v>0</v>
      </c>
      <c r="HS85" s="143" t="str">
        <f t="shared" si="439"/>
        <v>0/-</v>
      </c>
      <c r="HT85" s="33"/>
      <c r="HU85" s="17"/>
      <c r="HV85" s="17"/>
      <c r="HW85" s="25">
        <f t="shared" si="440"/>
        <v>0</v>
      </c>
      <c r="HX85" s="31">
        <f t="shared" si="441"/>
        <v>0</v>
      </c>
      <c r="HY85" s="31" t="str">
        <f t="shared" si="442"/>
        <v>-</v>
      </c>
      <c r="HZ85" s="32">
        <f>MAX(HX85:HY85)</f>
        <v>0</v>
      </c>
      <c r="IA85" s="143" t="str">
        <f t="shared" si="443"/>
        <v>0/-</v>
      </c>
      <c r="IB85" s="78"/>
      <c r="IC85" s="78"/>
      <c r="ID85" s="78"/>
      <c r="IE85" s="85"/>
      <c r="IF85" s="84">
        <f t="shared" si="444"/>
        <v>0</v>
      </c>
      <c r="IG85" s="83" t="str">
        <f t="shared" si="445"/>
        <v>Kém</v>
      </c>
      <c r="IH85" s="89">
        <f t="shared" si="446"/>
        <v>0</v>
      </c>
      <c r="II85" s="87" t="str">
        <f t="shared" si="447"/>
        <v>Kém</v>
      </c>
      <c r="IJ85" s="88">
        <f t="shared" si="322"/>
        <v>1.2</v>
      </c>
      <c r="IK85" s="87" t="str">
        <f t="shared" si="448"/>
        <v>Kém</v>
      </c>
      <c r="IL85" s="78"/>
      <c r="IM85" s="78"/>
      <c r="IN85" s="78"/>
      <c r="IO85" s="92">
        <f>ROUND(SUM(IL85:IN85)/3,1)</f>
        <v>0</v>
      </c>
      <c r="IP85" s="88">
        <f t="shared" si="449"/>
        <v>0.6</v>
      </c>
      <c r="IQ85" s="87" t="str">
        <f t="shared" si="450"/>
        <v>Kém</v>
      </c>
      <c r="IR85" s="87"/>
    </row>
    <row r="86" spans="1:252" s="16" customFormat="1" ht="18.75" customHeight="1" hidden="1">
      <c r="A86" s="277">
        <v>25</v>
      </c>
      <c r="B86" s="135" t="s">
        <v>159</v>
      </c>
      <c r="C86" s="136" t="s">
        <v>160</v>
      </c>
      <c r="D86" s="137" t="s">
        <v>158</v>
      </c>
      <c r="E86" s="99">
        <v>4.6</v>
      </c>
      <c r="F86" s="42">
        <v>1</v>
      </c>
      <c r="G86" s="42">
        <v>0</v>
      </c>
      <c r="H86" s="15" t="str">
        <f>IF(ISBLANK(G86),F86,F86&amp;"/"&amp;G86)</f>
        <v>1/0</v>
      </c>
      <c r="I86" s="43">
        <f>ROUND((E86+F86)/2,1)</f>
        <v>2.8</v>
      </c>
      <c r="J86" s="43">
        <f>IF(ISNUMBER(G86),ROUND((E86+G86)/2,1),"-")</f>
        <v>2.3</v>
      </c>
      <c r="K86" s="119">
        <f>MAX(I86:J86)</f>
        <v>2.8</v>
      </c>
      <c r="L86" s="138" t="str">
        <f>IF(I86&gt;=5,I86,IF(J86&gt;=5,I86&amp;"/"&amp;J86,I86&amp;"/"&amp;J86))</f>
        <v>2.8/2.3</v>
      </c>
      <c r="M86" s="41">
        <v>2.5</v>
      </c>
      <c r="N86" s="42">
        <v>1</v>
      </c>
      <c r="O86" s="42">
        <v>0</v>
      </c>
      <c r="P86" s="15" t="str">
        <f>IF(ISBLANK(O86),N86,N86&amp;"/"&amp;O86)</f>
        <v>1/0</v>
      </c>
      <c r="Q86" s="43">
        <f>ROUND((M86+N86)/2,1)</f>
        <v>1.8</v>
      </c>
      <c r="R86" s="43">
        <f>IF(ISNUMBER(O86),ROUND((M86+O86)/2,1),"-")</f>
        <v>1.3</v>
      </c>
      <c r="S86" s="119">
        <f>MAX(Q86:R86)</f>
        <v>1.8</v>
      </c>
      <c r="T86" s="138" t="str">
        <f>IF(Q86&gt;=5,Q86,IF(R86&gt;=5,Q86&amp;"/"&amp;R86,Q86&amp;"/"&amp;R86))</f>
        <v>1.8/1.3</v>
      </c>
      <c r="U86" s="41">
        <v>2.3</v>
      </c>
      <c r="V86" s="42">
        <v>1</v>
      </c>
      <c r="W86" s="42">
        <v>0</v>
      </c>
      <c r="X86" s="15" t="str">
        <f>IF(ISBLANK(W86),V86,V86&amp;"/"&amp;W86)</f>
        <v>1/0</v>
      </c>
      <c r="Y86" s="43">
        <f>ROUND((U86+V86)/2,1)</f>
        <v>1.7</v>
      </c>
      <c r="Z86" s="43">
        <f>IF(ISNUMBER(W86),ROUND((U86+W86)/2,1),"-")</f>
        <v>1.2</v>
      </c>
      <c r="AA86" s="119">
        <f>MAX(Y86:Z86)</f>
        <v>1.7</v>
      </c>
      <c r="AB86" s="138" t="str">
        <f>IF(Y86&gt;=5,Y86,IF(Z86&gt;=5,Y86&amp;"/"&amp;Z86,Y86&amp;"/"&amp;Z86))</f>
        <v>1.7/1.2</v>
      </c>
      <c r="AC86" s="41">
        <v>5</v>
      </c>
      <c r="AD86" s="42">
        <v>2</v>
      </c>
      <c r="AE86" s="42">
        <v>0</v>
      </c>
      <c r="AF86" s="15" t="str">
        <f>IF(ISBLANK(AE86),AD86,AD86&amp;"/"&amp;AE86)</f>
        <v>2/0</v>
      </c>
      <c r="AG86" s="43">
        <f>ROUND((AC86+AD86)/2,1)</f>
        <v>3.5</v>
      </c>
      <c r="AH86" s="43">
        <f>IF(ISNUMBER(AE86),ROUND((AC86+AE86)/2,1),"-")</f>
        <v>2.5</v>
      </c>
      <c r="AI86" s="119">
        <f>MAX(AG86:AH86)</f>
        <v>3.5</v>
      </c>
      <c r="AJ86" s="138" t="str">
        <f>IF(AG86&gt;=5,AG86,IF(AH86&gt;=5,AG86&amp;"/"&amp;AH86,AG86&amp;"/"&amp;AH86))</f>
        <v>3.5/2.5</v>
      </c>
      <c r="AK86" s="41">
        <v>3</v>
      </c>
      <c r="AL86" s="42">
        <v>4</v>
      </c>
      <c r="AM86" s="42">
        <v>0</v>
      </c>
      <c r="AN86" s="15" t="str">
        <f>IF(ISBLANK(AM86),AL86,AL86&amp;"/"&amp;AM86)</f>
        <v>4/0</v>
      </c>
      <c r="AO86" s="43">
        <f>ROUND((AK86+AL86)/2,1)</f>
        <v>3.5</v>
      </c>
      <c r="AP86" s="43">
        <f>IF(ISNUMBER(AM86),ROUND((AK86+AM86)/2,1),"-")</f>
        <v>1.5</v>
      </c>
      <c r="AQ86" s="119">
        <f>MAX(AO86:AP86)</f>
        <v>3.5</v>
      </c>
      <c r="AR86" s="138" t="str">
        <f>IF(AO86&gt;=5,AO86,IF(AP86&gt;=5,AO86&amp;"/"&amp;AP86,AO86&amp;"/"&amp;AP86))</f>
        <v>3.5/1.5</v>
      </c>
      <c r="AS86" s="41">
        <v>3</v>
      </c>
      <c r="AT86" s="42">
        <v>1</v>
      </c>
      <c r="AU86" s="42">
        <v>0</v>
      </c>
      <c r="AV86" s="15" t="str">
        <f>IF(ISBLANK(AU86),AT86,AT86&amp;"/"&amp;AU86)</f>
        <v>1/0</v>
      </c>
      <c r="AW86" s="43">
        <f>ROUND((AS86+AT86)/2,1)</f>
        <v>2</v>
      </c>
      <c r="AX86" s="43">
        <f>IF(ISNUMBER(AU86),ROUND((AS86+AU86)/2,1),"-")</f>
        <v>1.5</v>
      </c>
      <c r="AY86" s="119">
        <f>MAX(AW86:AX86)</f>
        <v>2</v>
      </c>
      <c r="AZ86" s="138" t="str">
        <f>IF(AW86&gt;=5,AW86,IF(AX86&gt;=5,AW86&amp;"/"&amp;AX86,AW86&amp;"/"&amp;AX86))</f>
        <v>2/1.5</v>
      </c>
      <c r="BA86" s="106"/>
      <c r="BB86" s="123">
        <f>ROUND((K86*$L$3+S86*$T$3+AA86*$AB$3+AI86*$AJ$3+AQ86*$AR$3+AY86*$AZ$3+BA86*$BA$3)/$BB$3,1)</f>
        <v>2.4</v>
      </c>
      <c r="BC86" s="133" t="str">
        <f t="shared" si="451"/>
        <v>Kém</v>
      </c>
      <c r="BD86" s="99"/>
      <c r="BE86" s="42"/>
      <c r="BF86" s="42"/>
      <c r="BG86" s="15">
        <f>IF(ISBLANK(BF86),BE86,BE86&amp;"/"&amp;BF86)</f>
        <v>0</v>
      </c>
      <c r="BH86" s="43">
        <f>ROUND((BD86+BE86)/2,1)</f>
        <v>0</v>
      </c>
      <c r="BI86" s="43" t="str">
        <f>IF(ISNUMBER(BF86),ROUND((BD86+BF86)/2,1),"-")</f>
        <v>-</v>
      </c>
      <c r="BJ86" s="119">
        <f>MAX(BH86:BI86)</f>
        <v>0</v>
      </c>
      <c r="BK86" s="139" t="str">
        <f>IF(BH86&gt;=5,BH86,IF(BI86&gt;=5,BH86&amp;"/"&amp;BI86,BH86&amp;"/"&amp;BI86))</f>
        <v>0/-</v>
      </c>
      <c r="BL86" s="51"/>
      <c r="BM86" s="54"/>
      <c r="BN86" s="54"/>
      <c r="BO86" s="52">
        <f>ROUND((BM86*2+BN86)/3,0)</f>
        <v>0</v>
      </c>
      <c r="BP86" s="52"/>
      <c r="BQ86" s="52"/>
      <c r="BR86" s="52"/>
      <c r="BS86" s="53">
        <f>IF(ISBLANK(BR86),BO86,BO86&amp;"/"&amp;BR86)</f>
        <v>0</v>
      </c>
      <c r="BT86" s="50">
        <f>ROUND((BL86+BO86)/2,1)</f>
        <v>0</v>
      </c>
      <c r="BU86" s="50" t="str">
        <f>IF(ISNUMBER(BR86),ROUND((BL86+BR86)/2,1),"-")</f>
        <v>-</v>
      </c>
      <c r="BV86" s="152">
        <f>MAX(BT86:BU86)</f>
        <v>0</v>
      </c>
      <c r="BW86" s="74" t="str">
        <f>IF(BT86&gt;=5,BT86,IF(BU86&gt;=5,BT86&amp;"/"&amp;BU86,BT86&amp;"/"&amp;BU86))</f>
        <v>0/-</v>
      </c>
      <c r="BX86" s="41"/>
      <c r="BY86" s="42"/>
      <c r="BZ86" s="42"/>
      <c r="CA86" s="15">
        <f>IF(ISBLANK(BZ86),BY86,BY86&amp;"/"&amp;BZ86)</f>
        <v>0</v>
      </c>
      <c r="CB86" s="43">
        <f>ROUND((BX86+BY86)/2,1)</f>
        <v>0</v>
      </c>
      <c r="CC86" s="43" t="str">
        <f>IF(ISNUMBER(BZ86),ROUND((BX86+BZ86)/2,1),"-")</f>
        <v>-</v>
      </c>
      <c r="CD86" s="119">
        <f>MAX(CB86:CC86)</f>
        <v>0</v>
      </c>
      <c r="CE86" s="140" t="str">
        <f>IF(CB86&gt;=5,CB86,IF(CC86&gt;=5,CB86&amp;"/"&amp;CC86,CB86&amp;"/"&amp;CC86))</f>
        <v>0/-</v>
      </c>
      <c r="CF86" s="41"/>
      <c r="CG86" s="42"/>
      <c r="CH86" s="42"/>
      <c r="CI86" s="15">
        <f>IF(ISBLANK(CH86),CG86,CG86&amp;"/"&amp;CH86)</f>
        <v>0</v>
      </c>
      <c r="CJ86" s="43">
        <f>ROUND((CF86+CG86)/2,1)</f>
        <v>0</v>
      </c>
      <c r="CK86" s="43" t="str">
        <f>IF(ISNUMBER(CH86),ROUND((CF86+CH86)/2,1),"-")</f>
        <v>-</v>
      </c>
      <c r="CL86" s="119">
        <f>MAX(CJ86:CK86)</f>
        <v>0</v>
      </c>
      <c r="CM86" s="140" t="str">
        <f>IF(CJ86&gt;=5,CJ86,IF(CK86&gt;=5,CJ86&amp;"/"&amp;CK86,CJ86&amp;"/"&amp;CK86))</f>
        <v>0/-</v>
      </c>
      <c r="CN86" s="41"/>
      <c r="CO86" s="42"/>
      <c r="CP86" s="42"/>
      <c r="CQ86" s="15">
        <f>IF(ISBLANK(CP86),CO86,CO86&amp;"/"&amp;CP86)</f>
        <v>0</v>
      </c>
      <c r="CR86" s="43">
        <f>ROUND((CN86+CO86)/2,1)</f>
        <v>0</v>
      </c>
      <c r="CS86" s="43" t="str">
        <f>IF(ISNUMBER(CP86),ROUND((CN86+CP86)/2,1),"-")</f>
        <v>-</v>
      </c>
      <c r="CT86" s="119">
        <f>MAX(CR86:CS86)</f>
        <v>0</v>
      </c>
      <c r="CU86" s="140" t="str">
        <f>IF(CR86&gt;=5,CR86,IF(CS86&gt;=5,CR86&amp;"/"&amp;CS86,CR86&amp;"/"&amp;CS86))</f>
        <v>0/-</v>
      </c>
      <c r="CV86" s="41"/>
      <c r="CW86" s="42"/>
      <c r="CX86" s="42"/>
      <c r="CY86" s="15">
        <f>IF(ISBLANK(CX86),CW86,CW86&amp;"/"&amp;CX86)</f>
        <v>0</v>
      </c>
      <c r="CZ86" s="43">
        <f>ROUND((CV86+CW86)/2,1)</f>
        <v>0</v>
      </c>
      <c r="DA86" s="43" t="str">
        <f>IF(ISNUMBER(CX86),ROUND((CV86+CX86)/2,1),"-")</f>
        <v>-</v>
      </c>
      <c r="DB86" s="119">
        <f>MAX(CZ86:DA86)</f>
        <v>0</v>
      </c>
      <c r="DC86" s="140" t="str">
        <f>IF(CZ86&gt;=5,CZ86,IF(DA86&gt;=5,CZ86&amp;"/"&amp;DA86,CZ86&amp;"/"&amp;DA86))</f>
        <v>0/-</v>
      </c>
      <c r="DD86" s="41"/>
      <c r="DE86" s="42"/>
      <c r="DF86" s="42"/>
      <c r="DG86" s="15">
        <f>IF(ISBLANK(DF86),DE86,DE86&amp;"/"&amp;DF86)</f>
        <v>0</v>
      </c>
      <c r="DH86" s="43">
        <f>ROUND((DD86+DE86)/2,1)</f>
        <v>0</v>
      </c>
      <c r="DI86" s="43" t="str">
        <f>IF(ISNUMBER(DF86),ROUND((DD86+DF86)/2,1),"-")</f>
        <v>-</v>
      </c>
      <c r="DJ86" s="119">
        <f>MAX(DH86:DI86)</f>
        <v>0</v>
      </c>
      <c r="DK86" s="140" t="str">
        <f>IF(DH86&gt;=5,DH86,IF(DI86&gt;=5,DH86&amp;"/"&amp;DI86,DH86&amp;"/"&amp;DI86))</f>
        <v>0/-</v>
      </c>
      <c r="DL86" s="41"/>
      <c r="DM86" s="42"/>
      <c r="DN86" s="42"/>
      <c r="DO86" s="15">
        <f>IF(ISBLANK(DN86),DM86,DM86&amp;"/"&amp;DN86)</f>
        <v>0</v>
      </c>
      <c r="DP86" s="43">
        <f>ROUND((DL86+DM86)/2,1)</f>
        <v>0</v>
      </c>
      <c r="DQ86" s="43" t="str">
        <f>IF(ISNUMBER(DN86),ROUND((DL86+DN86)/2,1),"-")</f>
        <v>-</v>
      </c>
      <c r="DR86" s="119">
        <f>MAX(DP86:DQ86)</f>
        <v>0</v>
      </c>
      <c r="DS86" s="140" t="str">
        <f>IF(DP86&gt;=5,DP86,IF(DQ86&gt;=5,DP86&amp;"/"&amp;DQ86,DP86&amp;"/"&amp;DQ86))</f>
        <v>0/-</v>
      </c>
      <c r="DT86" s="146">
        <v>0</v>
      </c>
      <c r="DU86" s="304"/>
      <c r="DV86" s="304"/>
      <c r="DW86" s="304"/>
      <c r="DX86" s="304"/>
      <c r="DY86" s="304"/>
      <c r="DZ86" s="304"/>
      <c r="EA86" s="145">
        <v>0</v>
      </c>
      <c r="EB86" s="145"/>
      <c r="EC86" s="145"/>
      <c r="ED86" s="145"/>
      <c r="EE86" s="145">
        <v>0</v>
      </c>
      <c r="EF86" s="308"/>
      <c r="EG86" s="58">
        <f>ROUND(SUM(DT86:EE86)/3,1)</f>
        <v>0</v>
      </c>
      <c r="EH86" s="46"/>
      <c r="EI86" s="69">
        <f>ROUND((CL86*$CM$3+CT86*$CU$3+DB86*$DC$3+DJ86*$DK$3+EH86*$EH$3+BJ86*$BK$3+BV86*$BW$3+CD86*$CE$3+EG86*$EG$3+DR86*$DS$3)/$EI$3,1)</f>
        <v>0</v>
      </c>
      <c r="EJ86" s="69"/>
      <c r="EK86" s="69">
        <f>ROUND((BB86*$BB$3+EI86*$EI$3)/$EK$3,1)</f>
        <v>0.9</v>
      </c>
      <c r="EL86" s="206"/>
      <c r="EM86" s="33"/>
      <c r="EN86" s="17"/>
      <c r="EO86" s="17"/>
      <c r="EP86" s="25">
        <f>IF(ISBLANK(EO86),EN86,EN86&amp;"/"&amp;EO86)</f>
        <v>0</v>
      </c>
      <c r="EQ86" s="31">
        <f>ROUND((EM86+EN86)/2,1)</f>
        <v>0</v>
      </c>
      <c r="ER86" s="31" t="str">
        <f>IF(ISNUMBER(EO86),ROUND((EM86+EO86)/2,1),"-")</f>
        <v>-</v>
      </c>
      <c r="ES86" s="32">
        <f>MAX(EQ86:ER86)</f>
        <v>0</v>
      </c>
      <c r="ET86" s="143" t="str">
        <f>IF(EQ86&gt;=5,EQ86,IF(ER86&gt;=5,EQ86&amp;"/"&amp;ER86,EQ86&amp;"/"&amp;ER86))</f>
        <v>0/-</v>
      </c>
      <c r="EU86" s="33"/>
      <c r="EV86" s="17"/>
      <c r="EW86" s="17"/>
      <c r="EX86" s="25">
        <f>IF(ISBLANK(EW86),EV86,EV86&amp;"/"&amp;EW86)</f>
        <v>0</v>
      </c>
      <c r="EY86" s="31">
        <f>ROUND((EU86+EV86)/2,1)</f>
        <v>0</v>
      </c>
      <c r="EZ86" s="31" t="str">
        <f>IF(ISNUMBER(EW86),ROUND((EU86+EW86)/2,1),"-")</f>
        <v>-</v>
      </c>
      <c r="FA86" s="32">
        <f>MAX(EY86:EZ86)</f>
        <v>0</v>
      </c>
      <c r="FB86" s="143" t="str">
        <f>IF(EY86&gt;=5,EY86,IF(EZ86&gt;=5,EY86&amp;"/"&amp;EZ86,EY86&amp;"/"&amp;EZ86))</f>
        <v>0/-</v>
      </c>
      <c r="FC86" s="33"/>
      <c r="FD86" s="17"/>
      <c r="FE86" s="17"/>
      <c r="FF86" s="25">
        <f>IF(ISBLANK(FE86),FD86,FD86&amp;"/"&amp;FE86)</f>
        <v>0</v>
      </c>
      <c r="FG86" s="31">
        <f>ROUND((FC86+FD86)/2,1)</f>
        <v>0</v>
      </c>
      <c r="FH86" s="31" t="str">
        <f>IF(ISNUMBER(FE86),ROUND((FC86+FE86)/2,1),"-")</f>
        <v>-</v>
      </c>
      <c r="FI86" s="32">
        <f>MAX(FG86:FH86)</f>
        <v>0</v>
      </c>
      <c r="FJ86" s="143" t="str">
        <f>IF(FG86&gt;=5,FG86,IF(FH86&gt;=5,FG86&amp;"/"&amp;FH86,FG86&amp;"/"&amp;FH86))</f>
        <v>0/-</v>
      </c>
      <c r="FK86" s="33"/>
      <c r="FL86" s="17"/>
      <c r="FM86" s="17"/>
      <c r="FN86" s="25">
        <f>IF(ISBLANK(FM86),FL86,FL86&amp;"/"&amp;FM86)</f>
        <v>0</v>
      </c>
      <c r="FO86" s="31">
        <f>ROUND((FK86+FL86)/2,1)</f>
        <v>0</v>
      </c>
      <c r="FP86" s="31" t="str">
        <f>IF(ISNUMBER(FM86),ROUND((FK86+FM86)/2,1),"-")</f>
        <v>-</v>
      </c>
      <c r="FQ86" s="32">
        <f>MAX(FO86:FP86)</f>
        <v>0</v>
      </c>
      <c r="FR86" s="143" t="str">
        <f>IF(FO86&gt;=5,FO86,IF(FP86&gt;=5,FO86&amp;"/"&amp;FP86,FO86&amp;"/"&amp;FP86))</f>
        <v>0/-</v>
      </c>
      <c r="FS86" s="33"/>
      <c r="FT86" s="17"/>
      <c r="FU86" s="17"/>
      <c r="FV86" s="25">
        <f>IF(ISBLANK(FU86),FT86,FT86&amp;"/"&amp;FU86)</f>
        <v>0</v>
      </c>
      <c r="FW86" s="31">
        <f>ROUND((FS86+FT86)/2,1)</f>
        <v>0</v>
      </c>
      <c r="FX86" s="31" t="str">
        <f>IF(ISNUMBER(FU86),ROUND((FS86+FU86)/2,1),"-")</f>
        <v>-</v>
      </c>
      <c r="FY86" s="32">
        <f>MAX(FW86:FX86)</f>
        <v>0</v>
      </c>
      <c r="FZ86" s="143" t="str">
        <f>IF(FW86&gt;=5,FW86,IF(FX86&gt;=5,FW86&amp;"/"&amp;FX86,FW86&amp;"/"&amp;FX86))</f>
        <v>0/-</v>
      </c>
      <c r="GA86" s="33"/>
      <c r="GB86" s="17"/>
      <c r="GC86" s="17"/>
      <c r="GD86" s="25">
        <f>IF(ISBLANK(GC86),GB86,GB86&amp;"/"&amp;GC86)</f>
        <v>0</v>
      </c>
      <c r="GE86" s="31">
        <f>ROUND((GA86+GB86)/2,1)</f>
        <v>0</v>
      </c>
      <c r="GF86" s="31" t="str">
        <f>IF(ISNUMBER(GC86),ROUND((GA86+GC86)/2,1),"-")</f>
        <v>-</v>
      </c>
      <c r="GG86" s="32">
        <f>MAX(GE86:GF86)</f>
        <v>0</v>
      </c>
      <c r="GH86" s="144" t="str">
        <f>IF(GE86&gt;=5,GE86,IF(GF86&gt;=5,GE86&amp;"/"&amp;GF86,GE86&amp;"/"&amp;GF86))</f>
        <v>0/-</v>
      </c>
      <c r="GI86" s="78"/>
      <c r="GJ86" s="78"/>
      <c r="GK86" s="78"/>
      <c r="GL86" s="95">
        <f>ROUND((ES86*$ES$3+FA86*$FA$3+FI86*$FI$3+FQ86*$FQ$3+FY86*$FY$3+GG86*$GG$3+GI86*$GI$3+GJ86*$GJ$3+GK86*$GK$3)/$GL$3,1)</f>
        <v>0</v>
      </c>
      <c r="GM86" s="87" t="str">
        <f>IF(GL86&lt;4,"Kém",IF(GL86&lt;5,"Yếu",IF(GL86&lt;6,"TB",IF(GL86&lt;7,"TBK",IF(GL86&lt;8,"Khá",IF(GL86&lt;9,"Giỏi","XS"))))))</f>
        <v>Kém</v>
      </c>
      <c r="GN86" s="33"/>
      <c r="GO86" s="17"/>
      <c r="GP86" s="17"/>
      <c r="GQ86" s="25">
        <f>IF(ISBLANK(GP86),GO86,GO86&amp;"/"&amp;GP86)</f>
        <v>0</v>
      </c>
      <c r="GR86" s="31">
        <f>ROUND((GN86+GO86)/2,1)</f>
        <v>0</v>
      </c>
      <c r="GS86" s="31" t="str">
        <f>IF(ISNUMBER(GP86),ROUND((GN86+GP86)/2,1),"-")</f>
        <v>-</v>
      </c>
      <c r="GT86" s="32">
        <f>MAX(GR86:GS86)</f>
        <v>0</v>
      </c>
      <c r="GU86" s="143" t="str">
        <f>IF(GR86&gt;=5,GR86,IF(GS86&gt;=5,GR86&amp;"/"&amp;GS86,GR86&amp;"/"&amp;GS86))</f>
        <v>0/-</v>
      </c>
      <c r="GV86" s="33"/>
      <c r="GW86" s="17"/>
      <c r="GX86" s="17"/>
      <c r="GY86" s="25">
        <f>IF(ISBLANK(GX86),GW86,GW86&amp;"/"&amp;GX86)</f>
        <v>0</v>
      </c>
      <c r="GZ86" s="31">
        <f>ROUND((GV86+GW86)/2,1)</f>
        <v>0</v>
      </c>
      <c r="HA86" s="31" t="str">
        <f>IF(ISNUMBER(GX86),ROUND((GV86+GX86)/2,1),"-")</f>
        <v>-</v>
      </c>
      <c r="HB86" s="32">
        <f>MAX(GZ86:HA86)</f>
        <v>0</v>
      </c>
      <c r="HC86" s="143" t="str">
        <f>IF(GZ86&gt;=5,GZ86,IF(HA86&gt;=5,GZ86&amp;"/"&amp;HA86,GZ86&amp;"/"&amp;HA86))</f>
        <v>0/-</v>
      </c>
      <c r="HD86" s="33"/>
      <c r="HE86" s="17"/>
      <c r="HF86" s="17"/>
      <c r="HG86" s="25">
        <f>IF(ISBLANK(HF86),HE86,HE86&amp;"/"&amp;HF86)</f>
        <v>0</v>
      </c>
      <c r="HH86" s="31">
        <f>ROUND((HD86+HE86)/2,1)</f>
        <v>0</v>
      </c>
      <c r="HI86" s="31" t="str">
        <f>IF(ISNUMBER(HF86),ROUND((HD86+HF86)/2,1),"-")</f>
        <v>-</v>
      </c>
      <c r="HJ86" s="32">
        <f>MAX(HH86:HI86)</f>
        <v>0</v>
      </c>
      <c r="HK86" s="143" t="str">
        <f>IF(HH86&gt;=5,HH86,IF(HI86&gt;=5,HH86&amp;"/"&amp;HI86,HH86&amp;"/"&amp;HI86))</f>
        <v>0/-</v>
      </c>
      <c r="HL86" s="33"/>
      <c r="HM86" s="17"/>
      <c r="HN86" s="17"/>
      <c r="HO86" s="25">
        <f>IF(ISBLANK(HN86),HM86,HM86&amp;"/"&amp;HN86)</f>
        <v>0</v>
      </c>
      <c r="HP86" s="31">
        <f>ROUND((HL86+HM86)/2,1)</f>
        <v>0</v>
      </c>
      <c r="HQ86" s="31" t="str">
        <f>IF(ISNUMBER(HN86),ROUND((HL86+HN86)/2,1),"-")</f>
        <v>-</v>
      </c>
      <c r="HR86" s="32">
        <f>MAX(HP86:HQ86)</f>
        <v>0</v>
      </c>
      <c r="HS86" s="143" t="str">
        <f>IF(HP86&gt;=5,HP86,IF(HQ86&gt;=5,HP86&amp;"/"&amp;HQ86,HP86&amp;"/"&amp;HQ86))</f>
        <v>0/-</v>
      </c>
      <c r="HT86" s="33"/>
      <c r="HU86" s="17"/>
      <c r="HV86" s="17"/>
      <c r="HW86" s="25">
        <f>IF(ISBLANK(HV86),HU86,HU86&amp;"/"&amp;HV86)</f>
        <v>0</v>
      </c>
      <c r="HX86" s="31">
        <f>ROUND((HT86+HU86)/2,1)</f>
        <v>0</v>
      </c>
      <c r="HY86" s="31" t="str">
        <f>IF(ISNUMBER(HV86),ROUND((HT86+HV86)/2,1),"-")</f>
        <v>-</v>
      </c>
      <c r="HZ86" s="32">
        <f>MAX(HX86:HY86)</f>
        <v>0</v>
      </c>
      <c r="IA86" s="143" t="str">
        <f>IF(HX86&gt;=5,HX86,IF(HY86&gt;=5,HX86&amp;"/"&amp;HY86,HX86&amp;"/"&amp;HY86))</f>
        <v>0/-</v>
      </c>
      <c r="IB86" s="78"/>
      <c r="IC86" s="78"/>
      <c r="ID86" s="78"/>
      <c r="IE86" s="85"/>
      <c r="IF86" s="84">
        <f>ROUND((HB86*$HB$3+GT86*$GT$3+HJ86*$HJ$3+HR86*$HR$3+HZ86*$HZ$3+IB86*$IB$3+IC86*$IC$3+ID86*$ID$3+IE86*$IE$3)/$IF$3,1)</f>
        <v>0</v>
      </c>
      <c r="IG86" s="83" t="str">
        <f>IF(IF86&lt;4,"Kém",IF(IF86&lt;5,"Yếu",IF(IF86&lt;6,"TB",IF(IF86&lt;7,"TBK",IF(IF86&lt;8,"Khá",IF(IF86&lt;9,"Giỏi","XS"))))))</f>
        <v>Kém</v>
      </c>
      <c r="IH86" s="89">
        <f>ROUND((IF86*$IF$3+GL86*$GL$3)/$IH$3,1)</f>
        <v>0</v>
      </c>
      <c r="II86" s="87" t="str">
        <f>IF(IH86&lt;4,"Kém",IF(IH86&lt;5,"Yếu",IF(IH86&lt;6,"TB",IF(IH86&lt;7,"TBK",IF(IH86&lt;8,"Khá",IF(IH86&lt;9,"Giỏi","XS"))))))</f>
        <v>Kém</v>
      </c>
      <c r="IJ86" s="88">
        <f t="shared" si="322"/>
        <v>0.5</v>
      </c>
      <c r="IK86" s="87" t="str">
        <f>IF(IJ86&lt;4,"Kém",IF(IJ86&lt;5,"Yếu",IF(IJ86&lt;6,"TB",IF(IJ86&lt;7,"TBK",IF(IJ86&lt;8,"Khá",IF(IJ86&lt;9,"Giỏi","XS"))))))</f>
        <v>Kém</v>
      </c>
      <c r="IL86" s="78"/>
      <c r="IM86" s="78"/>
      <c r="IN86" s="78"/>
      <c r="IO86" s="92">
        <f>ROUND(SUM(IL86:IN86)/3,1)</f>
        <v>0</v>
      </c>
      <c r="IP86" s="88">
        <f>ROUND((IJ86+IO86)/2,1)</f>
        <v>0.3</v>
      </c>
      <c r="IQ86" s="87" t="str">
        <f>IF(IP86&lt;4,"Kém",IF(IP86&lt;5,"Yếu",IF(IP86&lt;6,"TB",IF(IP86&lt;7,"TBK",IF(IP86&lt;8,"Khá",IF(IP86&lt;9,"Giỏi","XS"))))))</f>
        <v>Kém</v>
      </c>
      <c r="IR86" s="87"/>
    </row>
    <row r="87" spans="1:252" s="16" customFormat="1" ht="18.75" customHeight="1" hidden="1">
      <c r="A87" s="168">
        <v>8</v>
      </c>
      <c r="B87" s="135" t="s">
        <v>114</v>
      </c>
      <c r="C87" s="136" t="s">
        <v>115</v>
      </c>
      <c r="D87" s="137" t="s">
        <v>116</v>
      </c>
      <c r="E87" s="167">
        <v>4.8</v>
      </c>
      <c r="F87" s="168">
        <v>1</v>
      </c>
      <c r="G87" s="168">
        <v>1</v>
      </c>
      <c r="H87" s="169" t="str">
        <f>IF(ISBLANK(G87),F87,F87&amp;"/"&amp;G87)</f>
        <v>1/1</v>
      </c>
      <c r="I87" s="170">
        <f>ROUND((E87+F87)/2,1)</f>
        <v>2.9</v>
      </c>
      <c r="J87" s="170">
        <f>IF(ISNUMBER(G87),ROUND((E87+G87)/2,1),"-")</f>
        <v>2.9</v>
      </c>
      <c r="K87" s="189">
        <f>MAX(I87:J87)</f>
        <v>2.9</v>
      </c>
      <c r="L87" s="182" t="str">
        <f>IF(I87&gt;=5,I87,IF(J87&gt;=5,I87&amp;"/"&amp;J87,I87&amp;"/"&amp;J87))</f>
        <v>2.9/2.9</v>
      </c>
      <c r="M87" s="171">
        <v>3</v>
      </c>
      <c r="N87" s="168">
        <v>1</v>
      </c>
      <c r="O87" s="168">
        <v>0</v>
      </c>
      <c r="P87" s="169" t="str">
        <f>IF(ISBLANK(O87),N87,N87&amp;"/"&amp;O87)</f>
        <v>1/0</v>
      </c>
      <c r="Q87" s="170">
        <f>ROUND((M87+N87)/2,1)</f>
        <v>2</v>
      </c>
      <c r="R87" s="170">
        <f>IF(ISNUMBER(O87),ROUND((M87+O87)/2,1),"-")</f>
        <v>1.5</v>
      </c>
      <c r="S87" s="189">
        <f>MAX(Q87:R87)</f>
        <v>2</v>
      </c>
      <c r="T87" s="182" t="str">
        <f>IF(Q87&gt;=5,Q87,IF(R87&gt;=5,Q87&amp;"/"&amp;R87,Q87&amp;"/"&amp;R87))</f>
        <v>2/1.5</v>
      </c>
      <c r="U87" s="171">
        <v>2.3</v>
      </c>
      <c r="V87" s="168">
        <v>3</v>
      </c>
      <c r="W87" s="168">
        <v>0</v>
      </c>
      <c r="X87" s="169" t="str">
        <f>IF(ISBLANK(W87),V87,V87&amp;"/"&amp;W87)</f>
        <v>3/0</v>
      </c>
      <c r="Y87" s="170">
        <f>ROUND((U87+V87)/2,1)</f>
        <v>2.7</v>
      </c>
      <c r="Z87" s="170">
        <f>IF(ISNUMBER(W87),ROUND((U87+W87)/2,1),"-")</f>
        <v>1.2</v>
      </c>
      <c r="AA87" s="189">
        <f>MAX(Y87:Z87)</f>
        <v>2.7</v>
      </c>
      <c r="AB87" s="182" t="str">
        <f>IF(Y87&gt;=5,Y87,IF(Z87&gt;=5,Y87&amp;"/"&amp;Z87,Y87&amp;"/"&amp;Z87))</f>
        <v>2.7/1.2</v>
      </c>
      <c r="AC87" s="171">
        <v>6</v>
      </c>
      <c r="AD87" s="168">
        <v>5</v>
      </c>
      <c r="AE87" s="168"/>
      <c r="AF87" s="169">
        <f>IF(ISBLANK(AE87),AD87,AD87&amp;"/"&amp;AE87)</f>
        <v>5</v>
      </c>
      <c r="AG87" s="170">
        <f>ROUND((AC87+AD87)/2,1)</f>
        <v>5.5</v>
      </c>
      <c r="AH87" s="170" t="str">
        <f>IF(ISNUMBER(AE87),ROUND((AC87+AE87)/2,1),"-")</f>
        <v>-</v>
      </c>
      <c r="AI87" s="189">
        <f>MAX(AG87:AH87)</f>
        <v>5.5</v>
      </c>
      <c r="AJ87" s="173">
        <f>IF(AG87&gt;=5,AG87,IF(AH87&gt;=5,AG87&amp;"/"&amp;AH87,AG87&amp;"/"&amp;AH87))</f>
        <v>5.5</v>
      </c>
      <c r="AK87" s="171">
        <v>7</v>
      </c>
      <c r="AL87" s="168">
        <v>4</v>
      </c>
      <c r="AM87" s="168"/>
      <c r="AN87" s="169">
        <f>IF(ISBLANK(AM87),AL87,AL87&amp;"/"&amp;AM87)</f>
        <v>4</v>
      </c>
      <c r="AO87" s="170">
        <f>ROUND((AK87+AL87)/2,1)</f>
        <v>5.5</v>
      </c>
      <c r="AP87" s="170" t="str">
        <f>IF(ISNUMBER(AM87),ROUND((AK87+AM87)/2,1),"-")</f>
        <v>-</v>
      </c>
      <c r="AQ87" s="189">
        <f>MAX(AO87:AP87)</f>
        <v>5.5</v>
      </c>
      <c r="AR87" s="173">
        <f>IF(AO87&gt;=5,AO87,IF(AP87&gt;=5,AO87&amp;"/"&amp;AP87,AO87&amp;"/"&amp;AP87))</f>
        <v>5.5</v>
      </c>
      <c r="AS87" s="171">
        <v>5</v>
      </c>
      <c r="AT87" s="168">
        <v>2</v>
      </c>
      <c r="AU87" s="168">
        <v>3</v>
      </c>
      <c r="AV87" s="169" t="str">
        <f>IF(ISBLANK(AU87),AT87,AT87&amp;"/"&amp;AU87)</f>
        <v>2/3</v>
      </c>
      <c r="AW87" s="170">
        <f>ROUND((AS87+AT87)/2,1)</f>
        <v>3.5</v>
      </c>
      <c r="AX87" s="170">
        <f>IF(ISNUMBER(AU87),ROUND((AS87+AU87)/2,1),"-")</f>
        <v>4</v>
      </c>
      <c r="AY87" s="189">
        <f>MAX(AW87:AX87)</f>
        <v>4</v>
      </c>
      <c r="AZ87" s="182" t="str">
        <f>IF(AW87&gt;=5,AW87,IF(AX87&gt;=5,AW87&amp;"/"&amp;AX87,AW87&amp;"/"&amp;AX87))</f>
        <v>3.5/4</v>
      </c>
      <c r="BA87" s="172">
        <v>5</v>
      </c>
      <c r="BB87" s="123">
        <f>ROUND((K87*$L$3+S87*$T$3+AA87*$AB$3+AI87*$AJ$3+AQ87*$AR$3+AY87*$AZ$3+BA87*$BA$3)/$BB$3,1)</f>
        <v>3.9</v>
      </c>
      <c r="BC87" s="177" t="str">
        <f t="shared" si="451"/>
        <v>Kém</v>
      </c>
      <c r="BD87" s="167">
        <v>6.3</v>
      </c>
      <c r="BE87" s="168">
        <v>2</v>
      </c>
      <c r="BF87" s="168">
        <v>3</v>
      </c>
      <c r="BG87" s="169" t="str">
        <f>IF(ISBLANK(BF87),BE87,BE87&amp;"/"&amp;BF87)</f>
        <v>2/3</v>
      </c>
      <c r="BH87" s="170">
        <f>ROUND((BD87+BE87)/2,1)</f>
        <v>4.2</v>
      </c>
      <c r="BI87" s="170">
        <f>IF(ISNUMBER(BF87),ROUND((BD87+BF87)/2,1),"-")</f>
        <v>4.7</v>
      </c>
      <c r="BJ87" s="189">
        <f>MAX(BH87:BI87)</f>
        <v>4.7</v>
      </c>
      <c r="BK87" s="173" t="str">
        <f>IF(BH87&gt;=5,BH87,IF(BI87&gt;=5,BH87&amp;"/"&amp;BI87,BH87&amp;"/"&amp;BI87))</f>
        <v>4.2/4.7</v>
      </c>
      <c r="BL87" s="170">
        <v>4</v>
      </c>
      <c r="BM87" s="176">
        <v>0</v>
      </c>
      <c r="BN87" s="176"/>
      <c r="BO87" s="169">
        <f>IF(ISBLANK(BN87),BM87,BM87&amp;"/"&amp;BN87)</f>
        <v>0</v>
      </c>
      <c r="BP87" s="170">
        <f>ROUND((BL87+BM87)/2,1)</f>
        <v>2</v>
      </c>
      <c r="BQ87" s="170" t="str">
        <f>IF(ISNUMBER(BN87),ROUND((BL87+BN87)/2,1),"-")</f>
        <v>-</v>
      </c>
      <c r="BR87" s="189">
        <f>MAX(BP87:BQ87)</f>
        <v>2</v>
      </c>
      <c r="BS87" s="179" t="str">
        <f>IF(BP87&gt;=5,BP87,IF(BQ87&gt;=5,BP87&amp;"/"&amp;BQ87,BP87&amp;"/"&amp;BQ87))</f>
        <v>2/-</v>
      </c>
      <c r="BT87" s="170"/>
      <c r="BU87" s="170"/>
      <c r="BV87" s="189"/>
      <c r="BW87" s="188"/>
      <c r="BX87" s="171">
        <v>6</v>
      </c>
      <c r="BY87" s="168">
        <v>1</v>
      </c>
      <c r="BZ87" s="168"/>
      <c r="CA87" s="169">
        <f>IF(ISBLANK(BZ87),BY87,BY87&amp;"/"&amp;BZ87)</f>
        <v>1</v>
      </c>
      <c r="CB87" s="170">
        <f>ROUND((BX87+BY87)/2,1)</f>
        <v>3.5</v>
      </c>
      <c r="CC87" s="170" t="str">
        <f>IF(ISNUMBER(BZ87),ROUND((BX87+BZ87)/2,1),"-")</f>
        <v>-</v>
      </c>
      <c r="CD87" s="189">
        <f>MAX(CB87:CC87)</f>
        <v>3.5</v>
      </c>
      <c r="CE87" s="179" t="str">
        <f>IF(CB87&gt;=5,CB87,IF(CC87&gt;=5,CB87&amp;"/"&amp;CC87,CB87&amp;"/"&amp;CC87))</f>
        <v>3.5/-</v>
      </c>
      <c r="CF87" s="171">
        <v>6</v>
      </c>
      <c r="CG87" s="168">
        <v>4</v>
      </c>
      <c r="CH87" s="168"/>
      <c r="CI87" s="169">
        <f>IF(ISBLANK(CH87),CG87,CG87&amp;"/"&amp;CH87)</f>
        <v>4</v>
      </c>
      <c r="CJ87" s="170">
        <f>ROUND((CF87+CG87)/2,1)</f>
        <v>5</v>
      </c>
      <c r="CK87" s="170" t="str">
        <f>IF(ISNUMBER(CH87),ROUND((CF87+CH87)/2,1),"-")</f>
        <v>-</v>
      </c>
      <c r="CL87" s="189">
        <f>MAX(CJ87:CK87)</f>
        <v>5</v>
      </c>
      <c r="CM87" s="173">
        <f>IF(CJ87&gt;=5,CJ87,IF(CK87&gt;=5,CJ87&amp;"/"&amp;CK87,CJ87&amp;"/"&amp;CK87))</f>
        <v>5</v>
      </c>
      <c r="CN87" s="171">
        <v>4.2</v>
      </c>
      <c r="CO87" s="168">
        <v>0</v>
      </c>
      <c r="CP87" s="168"/>
      <c r="CQ87" s="169">
        <f>IF(ISBLANK(CP87),CO87,CO87&amp;"/"&amp;CP87)</f>
        <v>0</v>
      </c>
      <c r="CR87" s="170">
        <f>ROUND((CN87+CO87)/2,1)</f>
        <v>2.1</v>
      </c>
      <c r="CS87" s="170" t="str">
        <f>IF(ISNUMBER(CP87),ROUND((CN87+CP87)/2,1),"-")</f>
        <v>-</v>
      </c>
      <c r="CT87" s="189">
        <f>MAX(CR87:CS87)</f>
        <v>2.1</v>
      </c>
      <c r="CU87" s="179" t="str">
        <f>IF(CR87&gt;=5,CR87,IF(CS87&gt;=5,CR87&amp;"/"&amp;CS87,CR87&amp;"/"&amp;CS87))</f>
        <v>2.1/-</v>
      </c>
      <c r="CV87" s="186"/>
      <c r="CW87" s="187">
        <v>0</v>
      </c>
      <c r="CX87" s="187"/>
      <c r="CY87" s="187" t="s">
        <v>281</v>
      </c>
      <c r="CZ87" s="183">
        <f>ROUND((CV87+CW87)/2,1)</f>
        <v>0</v>
      </c>
      <c r="DA87" s="183" t="str">
        <f>IF(ISNUMBER(CX87),ROUND((CV87+CX87)/2,1),"-")</f>
        <v>-</v>
      </c>
      <c r="DB87" s="190">
        <f>MAX(CZ87:DA87)</f>
        <v>0</v>
      </c>
      <c r="DC87" s="179" t="str">
        <f>IF(CZ87&gt;=5,CZ87,IF(DA87&gt;=5,CZ87&amp;"/"&amp;DA87,CZ87&amp;"/"&amp;DA87))</f>
        <v>0/-</v>
      </c>
      <c r="DD87" s="171">
        <v>5</v>
      </c>
      <c r="DE87" s="168">
        <v>1</v>
      </c>
      <c r="DF87" s="168">
        <v>1</v>
      </c>
      <c r="DG87" s="169" t="str">
        <f>IF(ISBLANK(DF87),DE87,DE87&amp;"/"&amp;DF87)</f>
        <v>1/1</v>
      </c>
      <c r="DH87" s="170">
        <f>ROUND((DD87+DE87)/2,1)</f>
        <v>3</v>
      </c>
      <c r="DI87" s="170">
        <f>IF(ISNUMBER(DF87),ROUND((DD87+DF87)/2,1),"-")</f>
        <v>3</v>
      </c>
      <c r="DJ87" s="189">
        <f>MAX(DH87:DI87)</f>
        <v>3</v>
      </c>
      <c r="DK87" s="179" t="str">
        <f>IF(DH87&gt;=5,DH87,IF(DI87&gt;=5,DH87&amp;"/"&amp;DI87,DH87&amp;"/"&amp;DI87))</f>
        <v>3/3</v>
      </c>
      <c r="DL87" s="171">
        <v>6.6</v>
      </c>
      <c r="DM87" s="168">
        <v>0</v>
      </c>
      <c r="DN87" s="168">
        <v>0</v>
      </c>
      <c r="DO87" s="169" t="str">
        <f>IF(ISBLANK(DN87),DM87,DM87&amp;"/"&amp;DN87)</f>
        <v>0/0</v>
      </c>
      <c r="DP87" s="170">
        <f>ROUND((DL87+DM87)/2,1)</f>
        <v>3.3</v>
      </c>
      <c r="DQ87" s="170">
        <f>IF(ISNUMBER(DN87),ROUND((DL87+DN87)/2,1),"-")</f>
        <v>3.3</v>
      </c>
      <c r="DR87" s="189">
        <f>MAX(DP87:DQ87)</f>
        <v>3.3</v>
      </c>
      <c r="DS87" s="179" t="str">
        <f>IF(DP87&gt;=5,DP87,IF(DQ87&gt;=5,DP87&amp;"/"&amp;DQ87,DP87&amp;"/"&amp;DQ87))</f>
        <v>3.3/3.3</v>
      </c>
      <c r="DT87" s="180">
        <v>2</v>
      </c>
      <c r="DU87" s="307"/>
      <c r="DV87" s="307"/>
      <c r="DW87" s="307"/>
      <c r="DX87" s="307"/>
      <c r="DY87" s="307"/>
      <c r="DZ87" s="307"/>
      <c r="EA87" s="174">
        <v>5</v>
      </c>
      <c r="EB87" s="174"/>
      <c r="EC87" s="174"/>
      <c r="ED87" s="174"/>
      <c r="EE87" s="174">
        <v>8</v>
      </c>
      <c r="EF87" s="310"/>
      <c r="EG87" s="175">
        <f>ROUND(SUM(DT87:EE87)/3,1)</f>
        <v>5</v>
      </c>
      <c r="EH87" s="192"/>
      <c r="EI87" s="69">
        <f>ROUND((CL87*$CM$3+CT87*$CU$3+DB87*$DC$3+DJ87*$DK$3+EH87*$EH$3+BJ87*$BK$3+BR87*$BW$3+CD87*$CE$3+EG87*$EG$3+DR87*$DS$3)/$EI$3,1)</f>
        <v>2.7</v>
      </c>
      <c r="EJ87" s="69"/>
      <c r="EK87" s="69">
        <f>ROUND((BB87*$BB$3+EI87*$EI$3)/$EK$3,1)</f>
        <v>3.2</v>
      </c>
      <c r="EL87" s="130"/>
      <c r="EM87" s="33"/>
      <c r="EN87" s="17"/>
      <c r="EO87" s="17"/>
      <c r="EP87" s="25">
        <f>IF(ISBLANK(EO87),EN87,EN87&amp;"/"&amp;EO87)</f>
        <v>0</v>
      </c>
      <c r="EQ87" s="31">
        <f>ROUND((EM87+EN87)/2,1)</f>
        <v>0</v>
      </c>
      <c r="ER87" s="31" t="str">
        <f>IF(ISNUMBER(EO87),ROUND((EM87+EO87)/2,1),"-")</f>
        <v>-</v>
      </c>
      <c r="ES87" s="32">
        <f>MAX(EQ87:ER87)</f>
        <v>0</v>
      </c>
      <c r="ET87" s="143" t="str">
        <f>IF(EQ87&gt;=5,EQ87,IF(ER87&gt;=5,EQ87&amp;"/"&amp;ER87,EQ87&amp;"/"&amp;ER87))</f>
        <v>0/-</v>
      </c>
      <c r="EU87" s="33"/>
      <c r="EV87" s="17"/>
      <c r="EW87" s="17"/>
      <c r="EX87" s="25">
        <f>IF(ISBLANK(EW87),EV87,EV87&amp;"/"&amp;EW87)</f>
        <v>0</v>
      </c>
      <c r="EY87" s="31">
        <f>ROUND((EU87+EV87)/2,1)</f>
        <v>0</v>
      </c>
      <c r="EZ87" s="31" t="str">
        <f>IF(ISNUMBER(EW87),ROUND((EU87+EW87)/2,1),"-")</f>
        <v>-</v>
      </c>
      <c r="FA87" s="32">
        <f>MAX(EY87:EZ87)</f>
        <v>0</v>
      </c>
      <c r="FB87" s="143" t="str">
        <f>IF(EY87&gt;=5,EY87,IF(EZ87&gt;=5,EY87&amp;"/"&amp;EZ87,EY87&amp;"/"&amp;EZ87))</f>
        <v>0/-</v>
      </c>
      <c r="FC87" s="33"/>
      <c r="FD87" s="17"/>
      <c r="FE87" s="17"/>
      <c r="FF87" s="25">
        <f>IF(ISBLANK(FE87),FD87,FD87&amp;"/"&amp;FE87)</f>
        <v>0</v>
      </c>
      <c r="FG87" s="31">
        <f>ROUND((FC87+FD87)/2,1)</f>
        <v>0</v>
      </c>
      <c r="FH87" s="31" t="str">
        <f>IF(ISNUMBER(FE87),ROUND((FC87+FE87)/2,1),"-")</f>
        <v>-</v>
      </c>
      <c r="FI87" s="32">
        <f>MAX(FG87:FH87)</f>
        <v>0</v>
      </c>
      <c r="FJ87" s="143" t="str">
        <f>IF(FG87&gt;=5,FG87,IF(FH87&gt;=5,FG87&amp;"/"&amp;FH87,FG87&amp;"/"&amp;FH87))</f>
        <v>0/-</v>
      </c>
      <c r="FK87" s="33"/>
      <c r="FL87" s="17"/>
      <c r="FM87" s="17"/>
      <c r="FN87" s="25">
        <f>IF(ISBLANK(FM87),FL87,FL87&amp;"/"&amp;FM87)</f>
        <v>0</v>
      </c>
      <c r="FO87" s="31">
        <f>ROUND((FK87+FL87)/2,1)</f>
        <v>0</v>
      </c>
      <c r="FP87" s="31" t="str">
        <f>IF(ISNUMBER(FM87),ROUND((FK87+FM87)/2,1),"-")</f>
        <v>-</v>
      </c>
      <c r="FQ87" s="32">
        <f>MAX(FO87:FP87)</f>
        <v>0</v>
      </c>
      <c r="FR87" s="143" t="str">
        <f>IF(FO87&gt;=5,FO87,IF(FP87&gt;=5,FO87&amp;"/"&amp;FP87,FO87&amp;"/"&amp;FP87))</f>
        <v>0/-</v>
      </c>
      <c r="FS87" s="33"/>
      <c r="FT87" s="17"/>
      <c r="FU87" s="17"/>
      <c r="FV87" s="25">
        <f>IF(ISBLANK(FU87),FT87,FT87&amp;"/"&amp;FU87)</f>
        <v>0</v>
      </c>
      <c r="FW87" s="31">
        <f>ROUND((FS87+FT87)/2,1)</f>
        <v>0</v>
      </c>
      <c r="FX87" s="31" t="str">
        <f>IF(ISNUMBER(FU87),ROUND((FS87+FU87)/2,1),"-")</f>
        <v>-</v>
      </c>
      <c r="FY87" s="32">
        <f>MAX(FW87:FX87)</f>
        <v>0</v>
      </c>
      <c r="FZ87" s="143" t="str">
        <f>IF(FW87&gt;=5,FW87,IF(FX87&gt;=5,FW87&amp;"/"&amp;FX87,FW87&amp;"/"&amp;FX87))</f>
        <v>0/-</v>
      </c>
      <c r="GA87" s="33"/>
      <c r="GB87" s="17"/>
      <c r="GC87" s="17"/>
      <c r="GD87" s="25">
        <f>IF(ISBLANK(GC87),GB87,GB87&amp;"/"&amp;GC87)</f>
        <v>0</v>
      </c>
      <c r="GE87" s="31">
        <f>ROUND((GA87+GB87)/2,1)</f>
        <v>0</v>
      </c>
      <c r="GF87" s="31" t="str">
        <f>IF(ISNUMBER(GC87),ROUND((GA87+GC87)/2,1),"-")</f>
        <v>-</v>
      </c>
      <c r="GG87" s="32">
        <f>MAX(GE87:GF87)</f>
        <v>0</v>
      </c>
      <c r="GH87" s="144" t="str">
        <f>IF(GE87&gt;=5,GE87,IF(GF87&gt;=5,GE87&amp;"/"&amp;GF87,GE87&amp;"/"&amp;GF87))</f>
        <v>0/-</v>
      </c>
      <c r="GI87" s="78"/>
      <c r="GJ87" s="78"/>
      <c r="GK87" s="78"/>
      <c r="GL87" s="95">
        <f>ROUND((ES87*$ES$3+FA87*$FA$3+FI87*$FI$3+FQ87*$FQ$3+FY87*$FY$3+GG87*$GG$3+GI87*$GI$3+GJ87*$GJ$3+GK87*$GK$3)/$GL$3,1)</f>
        <v>0</v>
      </c>
      <c r="GM87" s="87" t="str">
        <f>IF(GL87&lt;4,"Kém",IF(GL87&lt;5,"Yếu",IF(GL87&lt;6,"TB",IF(GL87&lt;7,"TBK",IF(GL87&lt;8,"Khá",IF(GL87&lt;9,"Giỏi","XS"))))))</f>
        <v>Kém</v>
      </c>
      <c r="GN87" s="33"/>
      <c r="GO87" s="17"/>
      <c r="GP87" s="17"/>
      <c r="GQ87" s="25">
        <f>IF(ISBLANK(GP87),GO87,GO87&amp;"/"&amp;GP87)</f>
        <v>0</v>
      </c>
      <c r="GR87" s="31">
        <f>ROUND((GN87+GO87)/2,1)</f>
        <v>0</v>
      </c>
      <c r="GS87" s="31" t="str">
        <f>IF(ISNUMBER(GP87),ROUND((GN87+GP87)/2,1),"-")</f>
        <v>-</v>
      </c>
      <c r="GT87" s="32">
        <f>MAX(GR87:GS87)</f>
        <v>0</v>
      </c>
      <c r="GU87" s="143" t="str">
        <f>IF(GR87&gt;=5,GR87,IF(GS87&gt;=5,GR87&amp;"/"&amp;GS87,GR87&amp;"/"&amp;GS87))</f>
        <v>0/-</v>
      </c>
      <c r="GV87" s="33"/>
      <c r="GW87" s="17"/>
      <c r="GX87" s="17"/>
      <c r="GY87" s="25">
        <f>IF(ISBLANK(GX87),GW87,GW87&amp;"/"&amp;GX87)</f>
        <v>0</v>
      </c>
      <c r="GZ87" s="31">
        <f>ROUND((GV87+GW87)/2,1)</f>
        <v>0</v>
      </c>
      <c r="HA87" s="31" t="str">
        <f>IF(ISNUMBER(GX87),ROUND((GV87+GX87)/2,1),"-")</f>
        <v>-</v>
      </c>
      <c r="HB87" s="32">
        <f>MAX(GZ87:HA87)</f>
        <v>0</v>
      </c>
      <c r="HC87" s="143" t="str">
        <f>IF(GZ87&gt;=5,GZ87,IF(HA87&gt;=5,GZ87&amp;"/"&amp;HA87,GZ87&amp;"/"&amp;HA87))</f>
        <v>0/-</v>
      </c>
      <c r="HD87" s="33"/>
      <c r="HE87" s="17"/>
      <c r="HF87" s="17"/>
      <c r="HG87" s="25">
        <f>IF(ISBLANK(HF87),HE87,HE87&amp;"/"&amp;HF87)</f>
        <v>0</v>
      </c>
      <c r="HH87" s="31">
        <f>ROUND((HD87+HE87)/2,1)</f>
        <v>0</v>
      </c>
      <c r="HI87" s="31" t="str">
        <f>IF(ISNUMBER(HF87),ROUND((HD87+HF87)/2,1),"-")</f>
        <v>-</v>
      </c>
      <c r="HJ87" s="32">
        <f>MAX(HH87:HI87)</f>
        <v>0</v>
      </c>
      <c r="HK87" s="143" t="str">
        <f>IF(HH87&gt;=5,HH87,IF(HI87&gt;=5,HH87&amp;"/"&amp;HI87,HH87&amp;"/"&amp;HI87))</f>
        <v>0/-</v>
      </c>
      <c r="HL87" s="33"/>
      <c r="HM87" s="17"/>
      <c r="HN87" s="17"/>
      <c r="HO87" s="25">
        <f>IF(ISBLANK(HN87),HM87,HM87&amp;"/"&amp;HN87)</f>
        <v>0</v>
      </c>
      <c r="HP87" s="31">
        <f>ROUND((HL87+HM87)/2,1)</f>
        <v>0</v>
      </c>
      <c r="HQ87" s="31" t="str">
        <f>IF(ISNUMBER(HN87),ROUND((HL87+HN87)/2,1),"-")</f>
        <v>-</v>
      </c>
      <c r="HR87" s="32">
        <f>MAX(HP87:HQ87)</f>
        <v>0</v>
      </c>
      <c r="HS87" s="143" t="str">
        <f>IF(HP87&gt;=5,HP87,IF(HQ87&gt;=5,HP87&amp;"/"&amp;HQ87,HP87&amp;"/"&amp;HQ87))</f>
        <v>0/-</v>
      </c>
      <c r="HT87" s="33"/>
      <c r="HU87" s="17"/>
      <c r="HV87" s="17"/>
      <c r="HW87" s="25">
        <f>IF(ISBLANK(HV87),HU87,HU87&amp;"/"&amp;HV87)</f>
        <v>0</v>
      </c>
      <c r="HX87" s="31">
        <f>ROUND((HT87+HU87)/2,1)</f>
        <v>0</v>
      </c>
      <c r="HY87" s="31" t="str">
        <f>IF(ISNUMBER(HV87),ROUND((HT87+HV87)/2,1),"-")</f>
        <v>-</v>
      </c>
      <c r="HZ87" s="32">
        <f>MAX(HX87:HY87)</f>
        <v>0</v>
      </c>
      <c r="IA87" s="143" t="str">
        <f>IF(HX87&gt;=5,HX87,IF(HY87&gt;=5,HX87&amp;"/"&amp;HY87,HX87&amp;"/"&amp;HY87))</f>
        <v>0/-</v>
      </c>
      <c r="IB87" s="78"/>
      <c r="IC87" s="78"/>
      <c r="ID87" s="78"/>
      <c r="IE87" s="85"/>
      <c r="IF87" s="84">
        <f>ROUND((HB87*$HB$3+GT87*$GT$3+HJ87*$HJ$3+HR87*$HR$3+HZ87*$HZ$3+IB87*$IB$3+IC87*$IC$3+ID87*$ID$3+IE87*$IE$3)/$IF$3,1)</f>
        <v>0</v>
      </c>
      <c r="IG87" s="83" t="str">
        <f>IF(IF87&lt;4,"Kém",IF(IF87&lt;5,"Yếu",IF(IF87&lt;6,"TB",IF(IF87&lt;7,"TBK",IF(IF87&lt;8,"Khá",IF(IF87&lt;9,"Giỏi","XS"))))))</f>
        <v>Kém</v>
      </c>
      <c r="IH87" s="89">
        <f>ROUND((IF87*$IF$3+GL87*$GL$3)/$IH$3,1)</f>
        <v>0</v>
      </c>
      <c r="II87" s="87" t="str">
        <f>IF(IH87&lt;4,"Kém",IF(IH87&lt;5,"Yếu",IF(IH87&lt;6,"TB",IF(IH87&lt;7,"TBK",IF(IH87&lt;8,"Khá",IF(IH87&lt;9,"Giỏi","XS"))))))</f>
        <v>Kém</v>
      </c>
      <c r="IJ87" s="88">
        <f t="shared" si="322"/>
        <v>1.6</v>
      </c>
      <c r="IK87" s="87" t="str">
        <f>IF(IJ87&lt;4,"Kém",IF(IJ87&lt;5,"Yếu",IF(IJ87&lt;6,"TB",IF(IJ87&lt;7,"TBK",IF(IJ87&lt;8,"Khá",IF(IJ87&lt;9,"Giỏi","XS"))))))</f>
        <v>Kém</v>
      </c>
      <c r="IL87" s="78"/>
      <c r="IM87" s="78"/>
      <c r="IN87" s="78"/>
      <c r="IO87" s="92">
        <f>ROUND(SUM(IL87:IN87)/3,1)</f>
        <v>0</v>
      </c>
      <c r="IP87" s="88">
        <f>ROUND((IJ87+IO87)/2,1)</f>
        <v>0.8</v>
      </c>
      <c r="IQ87" s="87" t="str">
        <f>IF(IP87&lt;4,"Kém",IF(IP87&lt;5,"Yếu",IF(IP87&lt;6,"TB",IF(IP87&lt;7,"TBK",IF(IP87&lt;8,"Khá",IF(IP87&lt;9,"Giỏi","XS"))))))</f>
        <v>Kém</v>
      </c>
      <c r="IR87" s="87"/>
    </row>
    <row r="88" spans="1:252" s="16" customFormat="1" ht="18.75" customHeight="1" hidden="1" thickBot="1">
      <c r="A88" s="277">
        <f>1+A75</f>
        <v>18</v>
      </c>
      <c r="B88" s="135" t="s">
        <v>150</v>
      </c>
      <c r="C88" s="136" t="s">
        <v>151</v>
      </c>
      <c r="D88" s="137" t="s">
        <v>152</v>
      </c>
      <c r="E88" s="167">
        <v>6.2</v>
      </c>
      <c r="F88" s="168">
        <v>2</v>
      </c>
      <c r="G88" s="168">
        <v>1</v>
      </c>
      <c r="H88" s="169" t="str">
        <f>IF(ISBLANK(G88),F88,F88&amp;"/"&amp;G88)</f>
        <v>2/1</v>
      </c>
      <c r="I88" s="170">
        <f>ROUND((E88+F88)/2,1)</f>
        <v>4.1</v>
      </c>
      <c r="J88" s="170">
        <f>IF(ISNUMBER(G88),ROUND((E88+G88)/2,1),"-")</f>
        <v>3.6</v>
      </c>
      <c r="K88" s="189">
        <f>MAX(I88:J88)</f>
        <v>4.1</v>
      </c>
      <c r="L88" s="182" t="str">
        <f>IF(I88&gt;=5,I88,IF(J88&gt;=5,I88&amp;"/"&amp;J88,I88&amp;"/"&amp;J88))</f>
        <v>4.1/3.6</v>
      </c>
      <c r="M88" s="171">
        <v>5.5</v>
      </c>
      <c r="N88" s="168">
        <v>8</v>
      </c>
      <c r="O88" s="168"/>
      <c r="P88" s="169">
        <f>IF(ISBLANK(O88),N88,N88&amp;"/"&amp;O88)</f>
        <v>8</v>
      </c>
      <c r="Q88" s="170">
        <f>ROUND((M88+N88)/2,1)</f>
        <v>6.8</v>
      </c>
      <c r="R88" s="170" t="str">
        <f>IF(ISNUMBER(O88),ROUND((M88+O88)/2,1),"-")</f>
        <v>-</v>
      </c>
      <c r="S88" s="189">
        <f>MAX(Q88:R88)</f>
        <v>6.8</v>
      </c>
      <c r="T88" s="173">
        <f>IF(Q88&gt;=5,Q88,IF(R88&gt;=5,Q88&amp;"/"&amp;R88,Q88&amp;"/"&amp;R88))</f>
        <v>6.8</v>
      </c>
      <c r="U88" s="171">
        <v>2.3</v>
      </c>
      <c r="V88" s="168">
        <v>2</v>
      </c>
      <c r="W88" s="168">
        <v>0</v>
      </c>
      <c r="X88" s="169" t="str">
        <f>IF(ISBLANK(W88),V88,V88&amp;"/"&amp;W88)</f>
        <v>2/0</v>
      </c>
      <c r="Y88" s="170">
        <f>ROUND((U88+V88)/2,1)</f>
        <v>2.2</v>
      </c>
      <c r="Z88" s="170">
        <f>IF(ISNUMBER(W88),ROUND((U88+W88)/2,1),"-")</f>
        <v>1.2</v>
      </c>
      <c r="AA88" s="189">
        <f>MAX(Y88:Z88)</f>
        <v>2.2</v>
      </c>
      <c r="AB88" s="182" t="str">
        <f>IF(Y88&gt;=5,Y88,IF(Z88&gt;=5,Y88&amp;"/"&amp;Z88,Y88&amp;"/"&amp;Z88))</f>
        <v>2.2/1.2</v>
      </c>
      <c r="AC88" s="171">
        <v>6.7</v>
      </c>
      <c r="AD88" s="168">
        <v>4</v>
      </c>
      <c r="AE88" s="168"/>
      <c r="AF88" s="169">
        <f>IF(ISBLANK(AE88),AD88,AD88&amp;"/"&amp;AE88)</f>
        <v>4</v>
      </c>
      <c r="AG88" s="170">
        <f>ROUND((AC88+AD88)/2,1)</f>
        <v>5.4</v>
      </c>
      <c r="AH88" s="170" t="str">
        <f>IF(ISNUMBER(AE88),ROUND((AC88+AE88)/2,1),"-")</f>
        <v>-</v>
      </c>
      <c r="AI88" s="189">
        <f>MAX(AG88:AH88)</f>
        <v>5.4</v>
      </c>
      <c r="AJ88" s="173">
        <f>IF(AG88&gt;=5,AG88,IF(AH88&gt;=5,AG88&amp;"/"&amp;AH88,AG88&amp;"/"&amp;AH88))</f>
        <v>5.4</v>
      </c>
      <c r="AK88" s="171">
        <v>5.5</v>
      </c>
      <c r="AL88" s="168">
        <v>4</v>
      </c>
      <c r="AM88" s="168">
        <v>5</v>
      </c>
      <c r="AN88" s="169" t="str">
        <f>IF(ISBLANK(AM88),AL88,AL88&amp;"/"&amp;AM88)</f>
        <v>4/5</v>
      </c>
      <c r="AO88" s="170">
        <f>ROUND((AK88+AL88)/2,1)</f>
        <v>4.8</v>
      </c>
      <c r="AP88" s="170">
        <f>IF(ISNUMBER(AM88),ROUND((AK88+AM88)/2,1),"-")</f>
        <v>5.3</v>
      </c>
      <c r="AQ88" s="189">
        <f>MAX(AO88:AP88)</f>
        <v>5.3</v>
      </c>
      <c r="AR88" s="173" t="str">
        <f>IF(AO88&gt;=5,AO88,IF(AP88&gt;=5,AO88&amp;"/"&amp;AP88,AO88&amp;"/"&amp;AP88))</f>
        <v>4.8/5.3</v>
      </c>
      <c r="AS88" s="171">
        <v>3</v>
      </c>
      <c r="AT88" s="168">
        <v>0</v>
      </c>
      <c r="AU88" s="168">
        <v>0</v>
      </c>
      <c r="AV88" s="169" t="str">
        <f>IF(ISBLANK(AU88),AT88,AT88&amp;"/"&amp;AU88)</f>
        <v>0/0</v>
      </c>
      <c r="AW88" s="170">
        <f>ROUND((AS88+AT88)/2,1)</f>
        <v>1.5</v>
      </c>
      <c r="AX88" s="170">
        <f>IF(ISNUMBER(AU88),ROUND((AS88+AU88)/2,1),"-")</f>
        <v>1.5</v>
      </c>
      <c r="AY88" s="189">
        <f>MAX(AW88:AX88)</f>
        <v>1.5</v>
      </c>
      <c r="AZ88" s="182" t="str">
        <f>IF(AW88&gt;=5,AW88,IF(AX88&gt;=5,AW88&amp;"/"&amp;AX88,AW88&amp;"/"&amp;AX88))</f>
        <v>1.5/1.5</v>
      </c>
      <c r="BA88" s="178">
        <v>3</v>
      </c>
      <c r="BB88" s="201">
        <f>ROUND((K88*$L$3+S88*$T$3+AA88*$AB$3+AI88*$AJ$3+AQ88*$AR$3+AY88*$AZ$3+BA88*$BA$3)/$BB$3,1)</f>
        <v>3.9</v>
      </c>
      <c r="BC88" s="202" t="str">
        <f t="shared" si="451"/>
        <v>Kém</v>
      </c>
      <c r="BD88" s="167">
        <v>7</v>
      </c>
      <c r="BE88" s="168">
        <v>0</v>
      </c>
      <c r="BF88" s="168">
        <v>0</v>
      </c>
      <c r="BG88" s="169" t="str">
        <f>IF(ISBLANK(BF88),BE88,BE88&amp;"/"&amp;BF88)</f>
        <v>0/0</v>
      </c>
      <c r="BH88" s="170">
        <f>ROUND((BD88+BE88)/2,1)</f>
        <v>3.5</v>
      </c>
      <c r="BI88" s="170">
        <f>IF(ISNUMBER(BF88),ROUND((BD88+BF88)/2,1),"-")</f>
        <v>3.5</v>
      </c>
      <c r="BJ88" s="189">
        <f>MAX(BH88:BI88)</f>
        <v>3.5</v>
      </c>
      <c r="BK88" s="179" t="str">
        <f>IF(BH88&gt;=5,BH88,IF(BI88&gt;=5,BH88&amp;"/"&amp;BI88,BH88&amp;"/"&amp;BI88))</f>
        <v>3.5/3.5</v>
      </c>
      <c r="BL88" s="183"/>
      <c r="BM88" s="184"/>
      <c r="BN88" s="184"/>
      <c r="BO88" s="185">
        <f>IF(ISBLANK(BN88),BM88,BM88&amp;"/"&amp;BN88)</f>
        <v>0</v>
      </c>
      <c r="BP88" s="183">
        <f>ROUND((BL88+BM88)/2,1)</f>
        <v>0</v>
      </c>
      <c r="BQ88" s="183" t="str">
        <f>IF(ISNUMBER(BN88),ROUND((BL88+BN88)/2,1),"-")</f>
        <v>-</v>
      </c>
      <c r="BR88" s="190">
        <f>MAX(BP88:BQ88)</f>
        <v>0</v>
      </c>
      <c r="BS88" s="179" t="str">
        <f>IF(BP88&gt;=5,BP88,IF(BQ88&gt;=5,BP88&amp;"/"&amp;BQ88,BP88&amp;"/"&amp;BQ88))</f>
        <v>0/-</v>
      </c>
      <c r="BT88" s="183"/>
      <c r="BU88" s="183"/>
      <c r="BV88" s="190"/>
      <c r="BW88" s="191"/>
      <c r="BX88" s="171">
        <v>3</v>
      </c>
      <c r="BY88" s="168">
        <v>0</v>
      </c>
      <c r="BZ88" s="168">
        <v>0</v>
      </c>
      <c r="CA88" s="169" t="str">
        <f>IF(ISBLANK(BZ88),BY88,BY88&amp;"/"&amp;BZ88)</f>
        <v>0/0</v>
      </c>
      <c r="CB88" s="170">
        <f>ROUND((BX88+BY88)/2,1)</f>
        <v>1.5</v>
      </c>
      <c r="CC88" s="170">
        <f>IF(ISNUMBER(BZ88),ROUND((BX88+BZ88)/2,1),"-")</f>
        <v>1.5</v>
      </c>
      <c r="CD88" s="189">
        <f>MAX(CB88:CC88)</f>
        <v>1.5</v>
      </c>
      <c r="CE88" s="179" t="str">
        <f>IF(CB88&gt;=5,CB88,IF(CC88&gt;=5,CB88&amp;"/"&amp;CC88,CB88&amp;"/"&amp;CC88))</f>
        <v>1.5/1.5</v>
      </c>
      <c r="CF88" s="186"/>
      <c r="CG88" s="187"/>
      <c r="CH88" s="187"/>
      <c r="CI88" s="187" t="s">
        <v>281</v>
      </c>
      <c r="CJ88" s="183">
        <f>ROUND((CF88+CG88)/2,1)</f>
        <v>0</v>
      </c>
      <c r="CK88" s="183" t="str">
        <f>IF(ISNUMBER(CH88),ROUND((CF88+CH88)/2,1),"-")</f>
        <v>-</v>
      </c>
      <c r="CL88" s="190">
        <f>MAX(CJ88:CK88)</f>
        <v>0</v>
      </c>
      <c r="CM88" s="179" t="str">
        <f>IF(CJ88&gt;=5,CJ88,IF(CK88&gt;=5,CJ88&amp;"/"&amp;CK88,CJ88&amp;"/"&amp;CK88))</f>
        <v>0/-</v>
      </c>
      <c r="CN88" s="186"/>
      <c r="CO88" s="187">
        <v>0</v>
      </c>
      <c r="CP88" s="187"/>
      <c r="CQ88" s="187" t="s">
        <v>281</v>
      </c>
      <c r="CR88" s="183">
        <f>ROUND((CN88+CO88)/2,1)</f>
        <v>0</v>
      </c>
      <c r="CS88" s="183" t="str">
        <f>IF(ISNUMBER(CP88),ROUND((CN88+CP88)/2,1),"-")</f>
        <v>-</v>
      </c>
      <c r="CT88" s="190">
        <f>MAX(CR88:CS88)</f>
        <v>0</v>
      </c>
      <c r="CU88" s="179" t="str">
        <f>IF(CR88&gt;=5,CR88,IF(CS88&gt;=5,CR88&amp;"/"&amp;CS88,CR88&amp;"/"&amp;CS88))</f>
        <v>0/-</v>
      </c>
      <c r="CV88" s="186"/>
      <c r="CW88" s="187">
        <v>0</v>
      </c>
      <c r="CX88" s="187"/>
      <c r="CY88" s="187" t="s">
        <v>281</v>
      </c>
      <c r="CZ88" s="183">
        <f>ROUND((CV88+CW88)/2,1)</f>
        <v>0</v>
      </c>
      <c r="DA88" s="183" t="str">
        <f>IF(ISNUMBER(CX88),ROUND((CV88+CX88)/2,1),"-")</f>
        <v>-</v>
      </c>
      <c r="DB88" s="190">
        <f>MAX(CZ88:DA88)</f>
        <v>0</v>
      </c>
      <c r="DC88" s="179" t="str">
        <f>IF(CZ88&gt;=5,CZ88,IF(DA88&gt;=5,CZ88&amp;"/"&amp;DA88,CZ88&amp;"/"&amp;DA88))</f>
        <v>0/-</v>
      </c>
      <c r="DD88" s="171">
        <v>7</v>
      </c>
      <c r="DE88" s="168">
        <v>0</v>
      </c>
      <c r="DF88" s="168">
        <v>0</v>
      </c>
      <c r="DG88" s="169" t="str">
        <f>IF(ISBLANK(DF88),DE88,DE88&amp;"/"&amp;DF88)</f>
        <v>0/0</v>
      </c>
      <c r="DH88" s="170">
        <f>ROUND((DD88+DE88)/2,1)</f>
        <v>3.5</v>
      </c>
      <c r="DI88" s="170">
        <f>IF(ISNUMBER(DF88),ROUND((DD88+DF88)/2,1),"-")</f>
        <v>3.5</v>
      </c>
      <c r="DJ88" s="189">
        <f>MAX(DH88:DI88)</f>
        <v>3.5</v>
      </c>
      <c r="DK88" s="179" t="str">
        <f>IF(DH88&gt;=5,DH88,IF(DI88&gt;=5,DH88&amp;"/"&amp;DI88,DH88&amp;"/"&amp;DI88))</f>
        <v>3.5/3.5</v>
      </c>
      <c r="DL88" s="186"/>
      <c r="DM88" s="187"/>
      <c r="DN88" s="187"/>
      <c r="DO88" s="187" t="s">
        <v>281</v>
      </c>
      <c r="DP88" s="183">
        <f>ROUND((DL88+DM88)/2,1)</f>
        <v>0</v>
      </c>
      <c r="DQ88" s="183" t="str">
        <f>IF(ISNUMBER(DN88),ROUND((DL88+DN88)/2,1),"-")</f>
        <v>-</v>
      </c>
      <c r="DR88" s="190">
        <f>MAX(DP88:DQ88)</f>
        <v>0</v>
      </c>
      <c r="DS88" s="179" t="str">
        <f>IF(DP88&gt;=5,DP88,IF(DQ88&gt;=5,DP88&amp;"/"&amp;DQ88,DP88&amp;"/"&amp;DQ88))</f>
        <v>0/-</v>
      </c>
      <c r="DT88" s="180">
        <v>2</v>
      </c>
      <c r="DU88" s="307"/>
      <c r="DV88" s="307"/>
      <c r="DW88" s="307"/>
      <c r="DX88" s="307"/>
      <c r="DY88" s="307"/>
      <c r="DZ88" s="307"/>
      <c r="EA88" s="181">
        <v>0</v>
      </c>
      <c r="EB88" s="181"/>
      <c r="EC88" s="181"/>
      <c r="ED88" s="181"/>
      <c r="EE88" s="174">
        <v>7</v>
      </c>
      <c r="EF88" s="310"/>
      <c r="EG88" s="175">
        <f>ROUND(SUM(DT88:EE88)/3,1)</f>
        <v>3</v>
      </c>
      <c r="EH88" s="192"/>
      <c r="EI88" s="69">
        <f>ROUND((CL88*$CM$3+CT88*$CU$3+DB88*$DC$3+DJ88*$DK$3+EH88*$EH$3+BJ88*$BK$3+BR88*$BW$3+CD88*$CE$3+EG88*$EG$3+DR88*$DS$3)/$EI$3,1)</f>
        <v>1.1</v>
      </c>
      <c r="EJ88" s="69"/>
      <c r="EK88" s="69">
        <f>ROUND((BB88*$BB$3+EI88*$EI$3)/$EK$3,1)</f>
        <v>2.2</v>
      </c>
      <c r="EL88" s="130"/>
      <c r="EM88" s="33"/>
      <c r="EN88" s="17"/>
      <c r="EO88" s="17"/>
      <c r="EP88" s="25">
        <f>IF(ISBLANK(EO88),EN88,EN88&amp;"/"&amp;EO88)</f>
        <v>0</v>
      </c>
      <c r="EQ88" s="31">
        <f>ROUND((EM88+EN88)/2,1)</f>
        <v>0</v>
      </c>
      <c r="ER88" s="31" t="str">
        <f>IF(ISNUMBER(EO88),ROUND((EM88+EO88)/2,1),"-")</f>
        <v>-</v>
      </c>
      <c r="ES88" s="32">
        <f>MAX(EQ88:ER88)</f>
        <v>0</v>
      </c>
      <c r="ET88" s="143" t="str">
        <f>IF(EQ88&gt;=5,EQ88,IF(ER88&gt;=5,EQ88&amp;"/"&amp;ER88,EQ88&amp;"/"&amp;ER88))</f>
        <v>0/-</v>
      </c>
      <c r="EU88" s="33"/>
      <c r="EV88" s="17"/>
      <c r="EW88" s="17"/>
      <c r="EX88" s="25">
        <f>IF(ISBLANK(EW88),EV88,EV88&amp;"/"&amp;EW88)</f>
        <v>0</v>
      </c>
      <c r="EY88" s="31">
        <f>ROUND((EU88+EV88)/2,1)</f>
        <v>0</v>
      </c>
      <c r="EZ88" s="31" t="str">
        <f>IF(ISNUMBER(EW88),ROUND((EU88+EW88)/2,1),"-")</f>
        <v>-</v>
      </c>
      <c r="FA88" s="32">
        <f>MAX(EY88:EZ88)</f>
        <v>0</v>
      </c>
      <c r="FB88" s="143" t="str">
        <f>IF(EY88&gt;=5,EY88,IF(EZ88&gt;=5,EY88&amp;"/"&amp;EZ88,EY88&amp;"/"&amp;EZ88))</f>
        <v>0/-</v>
      </c>
      <c r="FC88" s="33"/>
      <c r="FD88" s="17"/>
      <c r="FE88" s="17"/>
      <c r="FF88" s="25">
        <f>IF(ISBLANK(FE88),FD88,FD88&amp;"/"&amp;FE88)</f>
        <v>0</v>
      </c>
      <c r="FG88" s="31">
        <f>ROUND((FC88+FD88)/2,1)</f>
        <v>0</v>
      </c>
      <c r="FH88" s="31" t="str">
        <f>IF(ISNUMBER(FE88),ROUND((FC88+FE88)/2,1),"-")</f>
        <v>-</v>
      </c>
      <c r="FI88" s="32">
        <f>MAX(FG88:FH88)</f>
        <v>0</v>
      </c>
      <c r="FJ88" s="143" t="str">
        <f>IF(FG88&gt;=5,FG88,IF(FH88&gt;=5,FG88&amp;"/"&amp;FH88,FG88&amp;"/"&amp;FH88))</f>
        <v>0/-</v>
      </c>
      <c r="FK88" s="33"/>
      <c r="FL88" s="17"/>
      <c r="FM88" s="17"/>
      <c r="FN88" s="25">
        <f>IF(ISBLANK(FM88),FL88,FL88&amp;"/"&amp;FM88)</f>
        <v>0</v>
      </c>
      <c r="FO88" s="31">
        <f>ROUND((FK88+FL88)/2,1)</f>
        <v>0</v>
      </c>
      <c r="FP88" s="31" t="str">
        <f>IF(ISNUMBER(FM88),ROUND((FK88+FM88)/2,1),"-")</f>
        <v>-</v>
      </c>
      <c r="FQ88" s="32">
        <f>MAX(FO88:FP88)</f>
        <v>0</v>
      </c>
      <c r="FR88" s="143" t="str">
        <f>IF(FO88&gt;=5,FO88,IF(FP88&gt;=5,FO88&amp;"/"&amp;FP88,FO88&amp;"/"&amp;FP88))</f>
        <v>0/-</v>
      </c>
      <c r="FS88" s="33"/>
      <c r="FT88" s="17"/>
      <c r="FU88" s="17"/>
      <c r="FV88" s="25">
        <f>IF(ISBLANK(FU88),FT88,FT88&amp;"/"&amp;FU88)</f>
        <v>0</v>
      </c>
      <c r="FW88" s="31">
        <f>ROUND((FS88+FT88)/2,1)</f>
        <v>0</v>
      </c>
      <c r="FX88" s="31" t="str">
        <f>IF(ISNUMBER(FU88),ROUND((FS88+FU88)/2,1),"-")</f>
        <v>-</v>
      </c>
      <c r="FY88" s="32">
        <f>MAX(FW88:FX88)</f>
        <v>0</v>
      </c>
      <c r="FZ88" s="143" t="str">
        <f>IF(FW88&gt;=5,FW88,IF(FX88&gt;=5,FW88&amp;"/"&amp;FX88,FW88&amp;"/"&amp;FX88))</f>
        <v>0/-</v>
      </c>
      <c r="GA88" s="33"/>
      <c r="GB88" s="17"/>
      <c r="GC88" s="17"/>
      <c r="GD88" s="25">
        <f>IF(ISBLANK(GC88),GB88,GB88&amp;"/"&amp;GC88)</f>
        <v>0</v>
      </c>
      <c r="GE88" s="31">
        <f>ROUND((GA88+GB88)/2,1)</f>
        <v>0</v>
      </c>
      <c r="GF88" s="31" t="str">
        <f>IF(ISNUMBER(GC88),ROUND((GA88+GC88)/2,1),"-")</f>
        <v>-</v>
      </c>
      <c r="GG88" s="32">
        <f>MAX(GE88:GF88)</f>
        <v>0</v>
      </c>
      <c r="GH88" s="144" t="str">
        <f>IF(GE88&gt;=5,GE88,IF(GF88&gt;=5,GE88&amp;"/"&amp;GF88,GE88&amp;"/"&amp;GF88))</f>
        <v>0/-</v>
      </c>
      <c r="GI88" s="78"/>
      <c r="GJ88" s="78"/>
      <c r="GK88" s="78"/>
      <c r="GL88" s="95">
        <f>ROUND((ES88*$ES$3+FA88*$FA$3+FI88*$FI$3+FQ88*$FQ$3+FY88*$FY$3+GG88*$GG$3+GI88*$GI$3+GJ88*$GJ$3+GK88*$GK$3)/$GL$3,1)</f>
        <v>0</v>
      </c>
      <c r="GM88" s="87" t="str">
        <f>IF(GL88&lt;4,"Kém",IF(GL88&lt;5,"Yếu",IF(GL88&lt;6,"TB",IF(GL88&lt;7,"TBK",IF(GL88&lt;8,"Khá",IF(GL88&lt;9,"Giỏi","XS"))))))</f>
        <v>Kém</v>
      </c>
      <c r="GN88" s="33"/>
      <c r="GO88" s="17"/>
      <c r="GP88" s="17"/>
      <c r="GQ88" s="25">
        <f>IF(ISBLANK(GP88),GO88,GO88&amp;"/"&amp;GP88)</f>
        <v>0</v>
      </c>
      <c r="GR88" s="31">
        <f>ROUND((GN88+GO88)/2,1)</f>
        <v>0</v>
      </c>
      <c r="GS88" s="31" t="str">
        <f>IF(ISNUMBER(GP88),ROUND((GN88+GP88)/2,1),"-")</f>
        <v>-</v>
      </c>
      <c r="GT88" s="32">
        <f>MAX(GR88:GS88)</f>
        <v>0</v>
      </c>
      <c r="GU88" s="143" t="str">
        <f>IF(GR88&gt;=5,GR88,IF(GS88&gt;=5,GR88&amp;"/"&amp;GS88,GR88&amp;"/"&amp;GS88))</f>
        <v>0/-</v>
      </c>
      <c r="GV88" s="33"/>
      <c r="GW88" s="17"/>
      <c r="GX88" s="17"/>
      <c r="GY88" s="25">
        <f>IF(ISBLANK(GX88),GW88,GW88&amp;"/"&amp;GX88)</f>
        <v>0</v>
      </c>
      <c r="GZ88" s="31">
        <f>ROUND((GV88+GW88)/2,1)</f>
        <v>0</v>
      </c>
      <c r="HA88" s="31" t="str">
        <f>IF(ISNUMBER(GX88),ROUND((GV88+GX88)/2,1),"-")</f>
        <v>-</v>
      </c>
      <c r="HB88" s="32">
        <f>MAX(GZ88:HA88)</f>
        <v>0</v>
      </c>
      <c r="HC88" s="143" t="str">
        <f>IF(GZ88&gt;=5,GZ88,IF(HA88&gt;=5,GZ88&amp;"/"&amp;HA88,GZ88&amp;"/"&amp;HA88))</f>
        <v>0/-</v>
      </c>
      <c r="HD88" s="33"/>
      <c r="HE88" s="17"/>
      <c r="HF88" s="17"/>
      <c r="HG88" s="25">
        <f>IF(ISBLANK(HF88),HE88,HE88&amp;"/"&amp;HF88)</f>
        <v>0</v>
      </c>
      <c r="HH88" s="31">
        <f>ROUND((HD88+HE88)/2,1)</f>
        <v>0</v>
      </c>
      <c r="HI88" s="31" t="str">
        <f>IF(ISNUMBER(HF88),ROUND((HD88+HF88)/2,1),"-")</f>
        <v>-</v>
      </c>
      <c r="HJ88" s="32">
        <f>MAX(HH88:HI88)</f>
        <v>0</v>
      </c>
      <c r="HK88" s="143" t="str">
        <f>IF(HH88&gt;=5,HH88,IF(HI88&gt;=5,HH88&amp;"/"&amp;HI88,HH88&amp;"/"&amp;HI88))</f>
        <v>0/-</v>
      </c>
      <c r="HL88" s="33"/>
      <c r="HM88" s="17"/>
      <c r="HN88" s="17"/>
      <c r="HO88" s="25">
        <f>IF(ISBLANK(HN88),HM88,HM88&amp;"/"&amp;HN88)</f>
        <v>0</v>
      </c>
      <c r="HP88" s="31">
        <f>ROUND((HL88+HM88)/2,1)</f>
        <v>0</v>
      </c>
      <c r="HQ88" s="31" t="str">
        <f>IF(ISNUMBER(HN88),ROUND((HL88+HN88)/2,1),"-")</f>
        <v>-</v>
      </c>
      <c r="HR88" s="32">
        <f>MAX(HP88:HQ88)</f>
        <v>0</v>
      </c>
      <c r="HS88" s="143" t="str">
        <f>IF(HP88&gt;=5,HP88,IF(HQ88&gt;=5,HP88&amp;"/"&amp;HQ88,HP88&amp;"/"&amp;HQ88))</f>
        <v>0/-</v>
      </c>
      <c r="HT88" s="33"/>
      <c r="HU88" s="17"/>
      <c r="HV88" s="17"/>
      <c r="HW88" s="25">
        <f>IF(ISBLANK(HV88),HU88,HU88&amp;"/"&amp;HV88)</f>
        <v>0</v>
      </c>
      <c r="HX88" s="31">
        <f>ROUND((HT88+HU88)/2,1)</f>
        <v>0</v>
      </c>
      <c r="HY88" s="31" t="str">
        <f>IF(ISNUMBER(HV88),ROUND((HT88+HV88)/2,1),"-")</f>
        <v>-</v>
      </c>
      <c r="HZ88" s="32">
        <f>MAX(HX88:HY88)</f>
        <v>0</v>
      </c>
      <c r="IA88" s="143" t="str">
        <f>IF(HX88&gt;=5,HX88,IF(HY88&gt;=5,HX88&amp;"/"&amp;HY88,HX88&amp;"/"&amp;HY88))</f>
        <v>0/-</v>
      </c>
      <c r="IB88" s="78"/>
      <c r="IC88" s="78"/>
      <c r="ID88" s="78"/>
      <c r="IE88" s="85"/>
      <c r="IF88" s="84">
        <f>ROUND((HB88*$HB$3+GT88*$GT$3+HJ88*$HJ$3+HR88*$HR$3+HZ88*$HZ$3+IB88*$IB$3+IC88*$IC$3+ID88*$ID$3+IE88*$IE$3)/$IF$3,1)</f>
        <v>0</v>
      </c>
      <c r="IG88" s="83" t="str">
        <f>IF(IF88&lt;4,"Kém",IF(IF88&lt;5,"Yếu",IF(IF88&lt;6,"TB",IF(IF88&lt;7,"TBK",IF(IF88&lt;8,"Khá",IF(IF88&lt;9,"Giỏi","XS"))))))</f>
        <v>Kém</v>
      </c>
      <c r="IH88" s="89">
        <f>ROUND((IF88*$IF$3+GL88*$GL$3)/$IH$3,1)</f>
        <v>0</v>
      </c>
      <c r="II88" s="87" t="str">
        <f>IF(IH88&lt;4,"Kém",IF(IH88&lt;5,"Yếu",IF(IH88&lt;6,"TB",IF(IH88&lt;7,"TBK",IF(IH88&lt;8,"Khá",IF(IH88&lt;9,"Giỏi","XS"))))))</f>
        <v>Kém</v>
      </c>
      <c r="IJ88" s="88">
        <f t="shared" si="322"/>
        <v>1.1</v>
      </c>
      <c r="IK88" s="87" t="str">
        <f>IF(IJ88&lt;4,"Kém",IF(IJ88&lt;5,"Yếu",IF(IJ88&lt;6,"TB",IF(IJ88&lt;7,"TBK",IF(IJ88&lt;8,"Khá",IF(IJ88&lt;9,"Giỏi","XS"))))))</f>
        <v>Kém</v>
      </c>
      <c r="IL88" s="78"/>
      <c r="IM88" s="78"/>
      <c r="IN88" s="78"/>
      <c r="IO88" s="92">
        <f>ROUND(SUM(IL88:IN88)/3,1)</f>
        <v>0</v>
      </c>
      <c r="IP88" s="88">
        <f>ROUND((IJ88+IO88)/2,1)</f>
        <v>0.6</v>
      </c>
      <c r="IQ88" s="87" t="str">
        <f>IF(IP88&lt;4,"Kém",IF(IP88&lt;5,"Yếu",IF(IP88&lt;6,"TB",IF(IP88&lt;7,"TBK",IF(IP88&lt;8,"Khá",IF(IP88&lt;9,"Giỏi","XS"))))))</f>
        <v>Kém</v>
      </c>
      <c r="IR88" s="87"/>
    </row>
    <row r="89" spans="1:252" s="16" customFormat="1" ht="16.5" customHeight="1" hidden="1">
      <c r="A89" s="277">
        <f>1+A59</f>
        <v>28</v>
      </c>
      <c r="B89" s="279" t="s">
        <v>165</v>
      </c>
      <c r="C89" s="280" t="s">
        <v>166</v>
      </c>
      <c r="D89" s="275" t="s">
        <v>167</v>
      </c>
      <c r="E89" s="276">
        <v>4.8</v>
      </c>
      <c r="F89" s="277">
        <v>0</v>
      </c>
      <c r="G89" s="277">
        <v>3</v>
      </c>
      <c r="H89" s="278" t="str">
        <f>IF(ISBLANK(G89),F89,F89&amp;"/"&amp;G89)</f>
        <v>0/3</v>
      </c>
      <c r="I89" s="170">
        <f>ROUND((E89+F89)/2,1)</f>
        <v>2.4</v>
      </c>
      <c r="J89" s="170">
        <f>IF(ISNUMBER(G89),ROUND((E89+G89)/2,1),"-")</f>
        <v>3.9</v>
      </c>
      <c r="K89" s="189">
        <v>5.5</v>
      </c>
      <c r="L89" s="216" t="s">
        <v>325</v>
      </c>
      <c r="M89" s="212">
        <v>4</v>
      </c>
      <c r="N89" s="274">
        <v>6</v>
      </c>
      <c r="O89" s="274"/>
      <c r="P89" s="273">
        <f>IF(ISBLANK(O89),N89,N89&amp;"/"&amp;O89)</f>
        <v>6</v>
      </c>
      <c r="Q89" s="212">
        <f>ROUND((M89+N89)/2,1)</f>
        <v>5</v>
      </c>
      <c r="R89" s="212" t="str">
        <f>IF(ISNUMBER(O89),ROUND((M89+O89)/2,1),"-")</f>
        <v>-</v>
      </c>
      <c r="S89" s="213">
        <f>MAX(Q89:R89)</f>
        <v>5</v>
      </c>
      <c r="T89" s="208">
        <f>IF(Q89&gt;=5,Q89,IF(R89&gt;=5,Q89&amp;"/"&amp;R89,Q89&amp;"/"&amp;R89))</f>
        <v>5</v>
      </c>
      <c r="U89" s="212">
        <v>6</v>
      </c>
      <c r="V89" s="274">
        <v>3</v>
      </c>
      <c r="W89" s="274">
        <v>9</v>
      </c>
      <c r="X89" s="273" t="str">
        <f>IF(ISBLANK(W89),V89,V89&amp;"/"&amp;W89)</f>
        <v>3/9</v>
      </c>
      <c r="Y89" s="212">
        <f>ROUND((U89+V89)/2,1)</f>
        <v>4.5</v>
      </c>
      <c r="Z89" s="212">
        <f>IF(ISNUMBER(W89),ROUND((U89+W89)/2,1),"-")</f>
        <v>7.5</v>
      </c>
      <c r="AA89" s="213">
        <f>MAX(Y89:Z89)</f>
        <v>7.5</v>
      </c>
      <c r="AB89" s="301" t="str">
        <f>IF(Y89&gt;=5,Y89,IF(Z89&gt;=5,Y89&amp;"/"&amp;Z89,Y89&amp;"/"&amp;Z89))</f>
        <v>4.5/7.5</v>
      </c>
      <c r="AC89" s="218"/>
      <c r="AD89" s="219"/>
      <c r="AE89" s="219"/>
      <c r="AF89" s="220"/>
      <c r="AG89" s="218"/>
      <c r="AH89" s="218"/>
      <c r="AI89" s="285"/>
      <c r="AJ89" s="289"/>
      <c r="AK89" s="268">
        <v>2</v>
      </c>
      <c r="AL89" s="269">
        <v>5</v>
      </c>
      <c r="AM89" s="269">
        <v>6</v>
      </c>
      <c r="AN89" s="270" t="str">
        <f>IF(ISBLANK(AM89),AL89,AL89&amp;"/"&amp;AM89)</f>
        <v>5/6</v>
      </c>
      <c r="AO89" s="268">
        <f>ROUND((AK89+AL89)/2,1)</f>
        <v>3.5</v>
      </c>
      <c r="AP89" s="268">
        <f>IF(ISNUMBER(AM89),ROUND((AK89+AM89)/2,1),"-")</f>
        <v>4</v>
      </c>
      <c r="AQ89" s="271">
        <f>MAX(AO89:AP89)</f>
        <v>4</v>
      </c>
      <c r="AR89" s="290" t="str">
        <f>IF(AO89&gt;=5,AO89,IF(AP89&gt;=5,AO89&amp;"/"&amp;AP89,AO89&amp;"/"&amp;AP89))</f>
        <v>3.5/4</v>
      </c>
      <c r="AS89" s="268">
        <v>4</v>
      </c>
      <c r="AT89" s="269">
        <v>2</v>
      </c>
      <c r="AU89" s="269">
        <v>2</v>
      </c>
      <c r="AV89" s="270" t="str">
        <f>IF(ISBLANK(AU89),AT89,AT89&amp;"/"&amp;AU89)</f>
        <v>2/2</v>
      </c>
      <c r="AW89" s="268">
        <f>ROUND((AS89+AT89)/2,1)</f>
        <v>3</v>
      </c>
      <c r="AX89" s="268">
        <f>IF(ISNUMBER(AU89),ROUND((AS89+AU89)/2,1),"-")</f>
        <v>3</v>
      </c>
      <c r="AY89" s="271">
        <f>MAX(AW89:AX89)</f>
        <v>3</v>
      </c>
      <c r="AZ89" s="290" t="str">
        <f>IF(AW89&gt;=5,AW89,IF(AX89&gt;=5,AW89&amp;"/"&amp;AX89,AW89&amp;"/"&amp;AX89))</f>
        <v>3/3</v>
      </c>
      <c r="BA89" s="291">
        <v>5</v>
      </c>
      <c r="BB89" s="281">
        <f>ROUND((K89*$L$3+S89*$T$3+AA89*$AB$3+AI89*$AJ$3+AQ89*$AR$3+AY89*$AZ$3+BA89*$BA$3)/$BB$3,1)</f>
        <v>3.9</v>
      </c>
      <c r="BC89" s="292" t="str">
        <f t="shared" si="451"/>
        <v>Kém</v>
      </c>
      <c r="BD89" s="282">
        <v>6.7</v>
      </c>
      <c r="BE89" s="269">
        <v>3</v>
      </c>
      <c r="BF89" s="269">
        <v>0</v>
      </c>
      <c r="BG89" s="270" t="str">
        <f>IF(ISBLANK(BF89),BE89,BE89&amp;"/"&amp;BF89)</f>
        <v>3/0</v>
      </c>
      <c r="BH89" s="268">
        <f>ROUND((BD89+BE89)/2,1)</f>
        <v>4.9</v>
      </c>
      <c r="BI89" s="268">
        <f>IF(ISNUMBER(BF89),ROUND((BD89+BF89)/2,1),"-")</f>
        <v>3.4</v>
      </c>
      <c r="BJ89" s="271">
        <f>MAX(BH89:BI89)</f>
        <v>4.9</v>
      </c>
      <c r="BK89" s="293" t="str">
        <f>IF(BH89&gt;=5,BH89,IF(BI89&gt;=5,BH89&amp;"/"&amp;BI89,BH89&amp;"/"&amp;BI89))</f>
        <v>4.9/3.4</v>
      </c>
      <c r="BL89" s="268">
        <v>6.5</v>
      </c>
      <c r="BM89" s="283">
        <v>0</v>
      </c>
      <c r="BN89" s="283">
        <v>0</v>
      </c>
      <c r="BO89" s="270" t="str">
        <f>IF(ISBLANK(BN89),BM89,BM89&amp;"/"&amp;BN89)</f>
        <v>0/0</v>
      </c>
      <c r="BP89" s="268">
        <f>ROUND((BL89+BM89)/2,1)</f>
        <v>3.3</v>
      </c>
      <c r="BQ89" s="268">
        <f>IF(ISNUMBER(BN89),ROUND((BL89+BN89)/2,1),"-")</f>
        <v>3.3</v>
      </c>
      <c r="BR89" s="271">
        <f>MAX(BP89:BQ89)</f>
        <v>3.3</v>
      </c>
      <c r="BS89" s="293" t="str">
        <f>IF(BP89&gt;=5,BP89,IF(BQ89&gt;=5,BP89&amp;"/"&amp;BQ89,BP89&amp;"/"&amp;BQ89))</f>
        <v>3.3/3.3</v>
      </c>
      <c r="BT89" s="268"/>
      <c r="BU89" s="268"/>
      <c r="BV89" s="271"/>
      <c r="BW89" s="284"/>
      <c r="BX89" s="268">
        <v>4</v>
      </c>
      <c r="BY89" s="269">
        <v>5</v>
      </c>
      <c r="BZ89" s="269">
        <v>1</v>
      </c>
      <c r="CA89" s="270" t="str">
        <f>IF(ISBLANK(BZ89),BY89,BY89&amp;"/"&amp;BZ89)</f>
        <v>5/1</v>
      </c>
      <c r="CB89" s="268">
        <f>ROUND((BX89+BY89)/2,1)</f>
        <v>4.5</v>
      </c>
      <c r="CC89" s="268">
        <f>IF(ISNUMBER(BZ89),ROUND((BX89+BZ89)/2,1),"-")</f>
        <v>2.5</v>
      </c>
      <c r="CD89" s="271">
        <f>MAX(CB89:CC89)</f>
        <v>4.5</v>
      </c>
      <c r="CE89" s="293" t="str">
        <f>IF(CB89&gt;=5,CB89,IF(CC89&gt;=5,CB89&amp;"/"&amp;CC89,CB89&amp;"/"&amp;CC89))</f>
        <v>4.5/2.5</v>
      </c>
      <c r="CF89" s="268">
        <v>6.5</v>
      </c>
      <c r="CG89" s="269">
        <v>0</v>
      </c>
      <c r="CH89" s="269">
        <v>0</v>
      </c>
      <c r="CI89" s="270" t="str">
        <f>IF(ISBLANK(CH89),CG89,CG89&amp;"/"&amp;CH89)</f>
        <v>0/0</v>
      </c>
      <c r="CJ89" s="268">
        <f>ROUND((CF89+CG89)/2,1)</f>
        <v>3.3</v>
      </c>
      <c r="CK89" s="268">
        <f>IF(ISNUMBER(CH89),ROUND((CF89+CH89)/2,1),"-")</f>
        <v>3.3</v>
      </c>
      <c r="CL89" s="271">
        <f>MAX(CJ89:CK89)</f>
        <v>3.3</v>
      </c>
      <c r="CM89" s="293" t="str">
        <f>IF(CJ89&gt;=5,CJ89,IF(CK89&gt;=5,CJ89&amp;"/"&amp;CK89,CJ89&amp;"/"&amp;CK89))</f>
        <v>3.3/3.3</v>
      </c>
      <c r="CN89" s="268">
        <v>5.6</v>
      </c>
      <c r="CO89" s="269">
        <v>0</v>
      </c>
      <c r="CP89" s="269">
        <v>0</v>
      </c>
      <c r="CQ89" s="270" t="str">
        <f>IF(ISBLANK(CP89),CO89,CO89&amp;"/"&amp;CP89)</f>
        <v>0/0</v>
      </c>
      <c r="CR89" s="268">
        <f>ROUND((CN89+CO89)/2,1)</f>
        <v>2.8</v>
      </c>
      <c r="CS89" s="268">
        <f>IF(ISNUMBER(CP89),ROUND((CN89+CP89)/2,1),"-")</f>
        <v>2.8</v>
      </c>
      <c r="CT89" s="271">
        <f>MAX(CR89:CS89)</f>
        <v>2.8</v>
      </c>
      <c r="CU89" s="293" t="str">
        <f>IF(CR89&gt;=5,CR89,IF(CS89&gt;=5,CR89&amp;"/"&amp;CS89,CR89&amp;"/"&amp;CS89))</f>
        <v>2.8/2.8</v>
      </c>
      <c r="CV89" s="268">
        <v>2.75</v>
      </c>
      <c r="CW89" s="269">
        <v>0</v>
      </c>
      <c r="CX89" s="269">
        <v>0</v>
      </c>
      <c r="CY89" s="270" t="str">
        <f>IF(ISBLANK(CX89),CW89,CW89&amp;"/"&amp;CX89)</f>
        <v>0/0</v>
      </c>
      <c r="CZ89" s="268">
        <f>ROUND((CV89+CW89)/2,1)</f>
        <v>1.4</v>
      </c>
      <c r="DA89" s="268">
        <f>IF(ISNUMBER(CX89),ROUND((CV89+CX89)/2,1),"-")</f>
        <v>1.4</v>
      </c>
      <c r="DB89" s="271">
        <f>MAX(CZ89:DA89)</f>
        <v>1.4</v>
      </c>
      <c r="DC89" s="293" t="str">
        <f>IF(CZ89&gt;=5,CZ89,IF(DA89&gt;=5,CZ89&amp;"/"&amp;DA89,CZ89&amp;"/"&amp;DA89))</f>
        <v>1.4/1.4</v>
      </c>
      <c r="DD89" s="268">
        <v>5</v>
      </c>
      <c r="DE89" s="269">
        <v>5</v>
      </c>
      <c r="DF89" s="269"/>
      <c r="DG89" s="270">
        <f>IF(ISBLANK(DF89),DE89,DE89&amp;"/"&amp;DF89)</f>
        <v>5</v>
      </c>
      <c r="DH89" s="268">
        <f>ROUND((DD89+DE89)/2,1)</f>
        <v>5</v>
      </c>
      <c r="DI89" s="268" t="str">
        <f>IF(ISNUMBER(DF89),ROUND((DD89+DF89)/2,1),"-")</f>
        <v>-</v>
      </c>
      <c r="DJ89" s="271">
        <f>MAX(DH89:DI89)</f>
        <v>5</v>
      </c>
      <c r="DK89" s="272">
        <f>IF(DH89&gt;=5,DH89,IF(DI89&gt;=5,DH89&amp;"/"&amp;DI89,DH89&amp;"/"&amp;DI89))</f>
        <v>5</v>
      </c>
      <c r="DL89" s="268">
        <v>4.6</v>
      </c>
      <c r="DM89" s="269">
        <v>8</v>
      </c>
      <c r="DN89" s="269"/>
      <c r="DO89" s="270">
        <f>IF(ISBLANK(DN89),DM89,DM89&amp;"/"&amp;DN89)</f>
        <v>8</v>
      </c>
      <c r="DP89" s="268">
        <f>ROUND((DL89+DM89)/2,1)</f>
        <v>6.3</v>
      </c>
      <c r="DQ89" s="268" t="str">
        <f>IF(ISNUMBER(DN89),ROUND((DL89+DN89)/2,1),"-")</f>
        <v>-</v>
      </c>
      <c r="DR89" s="271">
        <f>MAX(DP89:DQ89)</f>
        <v>6.3</v>
      </c>
      <c r="DS89" s="272">
        <f>IF(DP89&gt;=5,DP89,IF(DQ89&gt;=5,DP89&amp;"/"&amp;DQ89,DP89&amp;"/"&amp;DQ89))</f>
        <v>6.3</v>
      </c>
      <c r="DT89" s="221">
        <v>5</v>
      </c>
      <c r="DU89" s="302"/>
      <c r="DV89" s="311">
        <f>MAX(DT89,DU89)</f>
        <v>5</v>
      </c>
      <c r="DW89" s="315">
        <f>IF(DT89&gt;=5,DT89,IF(DU89&gt;=5,DT89&amp;"/"&amp;DU89,DT89&amp;"/"&amp;DU89))</f>
        <v>5</v>
      </c>
      <c r="DX89" s="299">
        <v>5</v>
      </c>
      <c r="DY89" s="303"/>
      <c r="DZ89" s="316">
        <f>MAX(DX89,DY89)</f>
        <v>5</v>
      </c>
      <c r="EA89" s="315">
        <f>IF(DX89&gt;=5,DX89,IF(DY89&gt;=5,DX89&amp;"/"&amp;DY89,DX89&amp;"/"&amp;DY89))</f>
        <v>5</v>
      </c>
      <c r="EB89" s="299">
        <v>6</v>
      </c>
      <c r="EC89" s="299"/>
      <c r="ED89" s="316">
        <f>MAX(EB89,EC89)</f>
        <v>6</v>
      </c>
      <c r="EE89" s="315">
        <f>IF(EB89&gt;=5,EB89,IF(EC89&gt;=5,EB89&amp;"/"&amp;EC89,EB89&amp;"/"&amp;EC89))</f>
        <v>6</v>
      </c>
      <c r="EF89" s="316">
        <f>MIN(DV89,ED89,DZ89)</f>
        <v>5</v>
      </c>
      <c r="EG89" s="216">
        <f>ROUND(SUM(DV89,DZ89,ED89)/3,1)</f>
        <v>5.3</v>
      </c>
      <c r="EH89" s="294"/>
      <c r="EI89" s="295">
        <f>ROUND((CL89*$CM$3+CT89*$CU$3+DB89*$DC$3+DJ89*$DK$3+EH89*$EH$3+BJ89*$BK$3+BR89*$BW$3+CD89*$CE$3+EG89*$EG$3+DR89*$DS$3)/$EI$3,1)</f>
        <v>3.6</v>
      </c>
      <c r="EJ89" s="296" t="str">
        <f>IF(EI89&lt;4,"Kém",IF(EI89&lt;5,"Yếu",IF(EI89&lt;6,"TB",IF(EI89&lt;7,"TBK",IF(EI89&lt;8,"Khá",IF(EI89&lt;9,"Giỏi","XS"))))))</f>
        <v>Kém</v>
      </c>
      <c r="EK89" s="297">
        <f>ROUND((BB89*$BB$3+EI89*$EI$3)/$EK$3,1)</f>
        <v>3.7</v>
      </c>
      <c r="EL89" s="298" t="str">
        <f>IF(EK89&lt;4,"Kém",IF(EK89&lt;5,"Yếu",IF(EK89&lt;6,"TB",IF(EK89&lt;7,"TBK",IF(EK89&lt;8,"Khá",IF(EK89&lt;9,"Giỏi","XS"))))))</f>
        <v>Kém</v>
      </c>
      <c r="EM89" s="33"/>
      <c r="EN89" s="17"/>
      <c r="EO89" s="17"/>
      <c r="EP89" s="25">
        <f>IF(ISBLANK(EO89),EN89,EN89&amp;"/"&amp;EO89)</f>
        <v>0</v>
      </c>
      <c r="EQ89" s="31">
        <f>ROUND((EM89+EN89)/2,1)</f>
        <v>0</v>
      </c>
      <c r="ER89" s="31" t="str">
        <f>IF(ISNUMBER(EO89),ROUND((EM89+EO89)/2,1),"-")</f>
        <v>-</v>
      </c>
      <c r="ES89" s="32">
        <f>MAX(EQ89:ER89)</f>
        <v>0</v>
      </c>
      <c r="ET89" s="143" t="str">
        <f>IF(EQ89&gt;=5,EQ89,IF(ER89&gt;=5,EQ89&amp;"/"&amp;ER89,EQ89&amp;"/"&amp;ER89))</f>
        <v>0/-</v>
      </c>
      <c r="EU89" s="33"/>
      <c r="EV89" s="17"/>
      <c r="EW89" s="17"/>
      <c r="EX89" s="25">
        <f>IF(ISBLANK(EW89),EV89,EV89&amp;"/"&amp;EW89)</f>
        <v>0</v>
      </c>
      <c r="EY89" s="31">
        <f>ROUND((EU89+EV89)/2,1)</f>
        <v>0</v>
      </c>
      <c r="EZ89" s="31" t="str">
        <f>IF(ISNUMBER(EW89),ROUND((EU89+EW89)/2,1),"-")</f>
        <v>-</v>
      </c>
      <c r="FA89" s="32">
        <f>MAX(EY89:EZ89)</f>
        <v>0</v>
      </c>
      <c r="FB89" s="143" t="str">
        <f>IF(EY89&gt;=5,EY89,IF(EZ89&gt;=5,EY89&amp;"/"&amp;EZ89,EY89&amp;"/"&amp;EZ89))</f>
        <v>0/-</v>
      </c>
      <c r="FC89" s="33"/>
      <c r="FD89" s="17"/>
      <c r="FE89" s="17"/>
      <c r="FF89" s="25">
        <f>IF(ISBLANK(FE89),FD89,FD89&amp;"/"&amp;FE89)</f>
        <v>0</v>
      </c>
      <c r="FG89" s="31">
        <f>ROUND((FC89+FD89)/2,1)</f>
        <v>0</v>
      </c>
      <c r="FH89" s="31" t="str">
        <f>IF(ISNUMBER(FE89),ROUND((FC89+FE89)/2,1),"-")</f>
        <v>-</v>
      </c>
      <c r="FI89" s="32">
        <f>MAX(FG89:FH89)</f>
        <v>0</v>
      </c>
      <c r="FJ89" s="143" t="str">
        <f>IF(FG89&gt;=5,FG89,IF(FH89&gt;=5,FG89&amp;"/"&amp;FH89,FG89&amp;"/"&amp;FH89))</f>
        <v>0/-</v>
      </c>
      <c r="FK89" s="33"/>
      <c r="FL89" s="17"/>
      <c r="FM89" s="17"/>
      <c r="FN89" s="25">
        <f>IF(ISBLANK(FM89),FL89,FL89&amp;"/"&amp;FM89)</f>
        <v>0</v>
      </c>
      <c r="FO89" s="31">
        <f>ROUND((FK89+FL89)/2,1)</f>
        <v>0</v>
      </c>
      <c r="FP89" s="31" t="str">
        <f>IF(ISNUMBER(FM89),ROUND((FK89+FM89)/2,1),"-")</f>
        <v>-</v>
      </c>
      <c r="FQ89" s="32">
        <f>MAX(FO89:FP89)</f>
        <v>0</v>
      </c>
      <c r="FR89" s="143" t="str">
        <f>IF(FO89&gt;=5,FO89,IF(FP89&gt;=5,FO89&amp;"/"&amp;FP89,FO89&amp;"/"&amp;FP89))</f>
        <v>0/-</v>
      </c>
      <c r="FS89" s="33"/>
      <c r="FT89" s="17"/>
      <c r="FU89" s="17"/>
      <c r="FV89" s="25">
        <f>IF(ISBLANK(FU89),FT89,FT89&amp;"/"&amp;FU89)</f>
        <v>0</v>
      </c>
      <c r="FW89" s="31">
        <f>ROUND((FS89+FT89)/2,1)</f>
        <v>0</v>
      </c>
      <c r="FX89" s="31" t="str">
        <f>IF(ISNUMBER(FU89),ROUND((FS89+FU89)/2,1),"-")</f>
        <v>-</v>
      </c>
      <c r="FY89" s="32">
        <f>MAX(FW89:FX89)</f>
        <v>0</v>
      </c>
      <c r="FZ89" s="143" t="str">
        <f>IF(FW89&gt;=5,FW89,IF(FX89&gt;=5,FW89&amp;"/"&amp;FX89,FW89&amp;"/"&amp;FX89))</f>
        <v>0/-</v>
      </c>
      <c r="GA89" s="33"/>
      <c r="GB89" s="17"/>
      <c r="GC89" s="17"/>
      <c r="GD89" s="25">
        <f>IF(ISBLANK(GC89),GB89,GB89&amp;"/"&amp;GC89)</f>
        <v>0</v>
      </c>
      <c r="GE89" s="31">
        <f>ROUND((GA89+GB89)/2,1)</f>
        <v>0</v>
      </c>
      <c r="GF89" s="31" t="str">
        <f>IF(ISNUMBER(GC89),ROUND((GA89+GC89)/2,1),"-")</f>
        <v>-</v>
      </c>
      <c r="GG89" s="32">
        <f>MAX(GE89:GF89)</f>
        <v>0</v>
      </c>
      <c r="GH89" s="144" t="str">
        <f>IF(GE89&gt;=5,GE89,IF(GF89&gt;=5,GE89&amp;"/"&amp;GF89,GE89&amp;"/"&amp;GF89))</f>
        <v>0/-</v>
      </c>
      <c r="GI89" s="78"/>
      <c r="GJ89" s="78"/>
      <c r="GK89" s="78"/>
      <c r="GL89" s="95">
        <f>ROUND((ES89*$ES$3+FA89*$FA$3+FI89*$FI$3+FQ89*$FQ$3+FY89*$FY$3+GG89*$GG$3+GI89*$GI$3+GJ89*$GJ$3+GK89*$GK$3)/$GL$3,1)</f>
        <v>0</v>
      </c>
      <c r="GM89" s="87" t="str">
        <f>IF(GL89&lt;4,"Kém",IF(GL89&lt;5,"Yếu",IF(GL89&lt;6,"TB",IF(GL89&lt;7,"TBK",IF(GL89&lt;8,"Khá",IF(GL89&lt;9,"Giỏi","XS"))))))</f>
        <v>Kém</v>
      </c>
      <c r="GN89" s="33"/>
      <c r="GO89" s="17"/>
      <c r="GP89" s="17"/>
      <c r="GQ89" s="25">
        <f>IF(ISBLANK(GP89),GO89,GO89&amp;"/"&amp;GP89)</f>
        <v>0</v>
      </c>
      <c r="GR89" s="31">
        <f>ROUND((GN89+GO89)/2,1)</f>
        <v>0</v>
      </c>
      <c r="GS89" s="31" t="str">
        <f>IF(ISNUMBER(GP89),ROUND((GN89+GP89)/2,1),"-")</f>
        <v>-</v>
      </c>
      <c r="GT89" s="32">
        <f>MAX(GR89:GS89)</f>
        <v>0</v>
      </c>
      <c r="GU89" s="143" t="str">
        <f>IF(GR89&gt;=5,GR89,IF(GS89&gt;=5,GR89&amp;"/"&amp;GS89,GR89&amp;"/"&amp;GS89))</f>
        <v>0/-</v>
      </c>
      <c r="GV89" s="33"/>
      <c r="GW89" s="17"/>
      <c r="GX89" s="17"/>
      <c r="GY89" s="25">
        <f>IF(ISBLANK(GX89),GW89,GW89&amp;"/"&amp;GX89)</f>
        <v>0</v>
      </c>
      <c r="GZ89" s="31">
        <f>ROUND((GV89+GW89)/2,1)</f>
        <v>0</v>
      </c>
      <c r="HA89" s="31" t="str">
        <f>IF(ISNUMBER(GX89),ROUND((GV89+GX89)/2,1),"-")</f>
        <v>-</v>
      </c>
      <c r="HB89" s="32">
        <f>MAX(GZ89:HA89)</f>
        <v>0</v>
      </c>
      <c r="HC89" s="143" t="str">
        <f>IF(GZ89&gt;=5,GZ89,IF(HA89&gt;=5,GZ89&amp;"/"&amp;HA89,GZ89&amp;"/"&amp;HA89))</f>
        <v>0/-</v>
      </c>
      <c r="HD89" s="33"/>
      <c r="HE89" s="17"/>
      <c r="HF89" s="17"/>
      <c r="HG89" s="25">
        <f>IF(ISBLANK(HF89),HE89,HE89&amp;"/"&amp;HF89)</f>
        <v>0</v>
      </c>
      <c r="HH89" s="31">
        <f>ROUND((HD89+HE89)/2,1)</f>
        <v>0</v>
      </c>
      <c r="HI89" s="31" t="str">
        <f>IF(ISNUMBER(HF89),ROUND((HD89+HF89)/2,1),"-")</f>
        <v>-</v>
      </c>
      <c r="HJ89" s="32">
        <f>MAX(HH89:HI89)</f>
        <v>0</v>
      </c>
      <c r="HK89" s="143" t="str">
        <f>IF(HH89&gt;=5,HH89,IF(HI89&gt;=5,HH89&amp;"/"&amp;HI89,HH89&amp;"/"&amp;HI89))</f>
        <v>0/-</v>
      </c>
      <c r="HL89" s="33"/>
      <c r="HM89" s="17"/>
      <c r="HN89" s="17"/>
      <c r="HO89" s="25">
        <f>IF(ISBLANK(HN89),HM89,HM89&amp;"/"&amp;HN89)</f>
        <v>0</v>
      </c>
      <c r="HP89" s="31">
        <f>ROUND((HL89+HM89)/2,1)</f>
        <v>0</v>
      </c>
      <c r="HQ89" s="31" t="str">
        <f>IF(ISNUMBER(HN89),ROUND((HL89+HN89)/2,1),"-")</f>
        <v>-</v>
      </c>
      <c r="HR89" s="32">
        <f>MAX(HP89:HQ89)</f>
        <v>0</v>
      </c>
      <c r="HS89" s="143" t="str">
        <f>IF(HP89&gt;=5,HP89,IF(HQ89&gt;=5,HP89&amp;"/"&amp;HQ89,HP89&amp;"/"&amp;HQ89))</f>
        <v>0/-</v>
      </c>
      <c r="HT89" s="33"/>
      <c r="HU89" s="17"/>
      <c r="HV89" s="17"/>
      <c r="HW89" s="25">
        <f>IF(ISBLANK(HV89),HU89,HU89&amp;"/"&amp;HV89)</f>
        <v>0</v>
      </c>
      <c r="HX89" s="31">
        <f>ROUND((HT89+HU89)/2,1)</f>
        <v>0</v>
      </c>
      <c r="HY89" s="31" t="str">
        <f>IF(ISNUMBER(HV89),ROUND((HT89+HV89)/2,1),"-")</f>
        <v>-</v>
      </c>
      <c r="HZ89" s="32">
        <f>MAX(HX89:HY89)</f>
        <v>0</v>
      </c>
      <c r="IA89" s="143" t="str">
        <f>IF(HX89&gt;=5,HX89,IF(HY89&gt;=5,HX89&amp;"/"&amp;HY89,HX89&amp;"/"&amp;HY89))</f>
        <v>0/-</v>
      </c>
      <c r="IB89" s="78"/>
      <c r="IC89" s="78"/>
      <c r="ID89" s="78"/>
      <c r="IE89" s="85"/>
      <c r="IF89" s="84">
        <f>ROUND((HB89*$HB$3+GT89*$GT$3+HJ89*$HJ$3+HR89*$HR$3+HZ89*$HZ$3+IB89*$IB$3+IC89*$IC$3+ID89*$ID$3+IE89*$IE$3)/$IF$3,1)</f>
        <v>0</v>
      </c>
      <c r="IG89" s="83" t="str">
        <f>IF(IF89&lt;4,"Kém",IF(IF89&lt;5,"Yếu",IF(IF89&lt;6,"TB",IF(IF89&lt;7,"TBK",IF(IF89&lt;8,"Khá",IF(IF89&lt;9,"Giỏi","XS"))))))</f>
        <v>Kém</v>
      </c>
      <c r="IH89" s="89">
        <f>ROUND((IF89*$IF$3+GL89*$GL$3)/$IH$3,1)</f>
        <v>0</v>
      </c>
      <c r="II89" s="87" t="str">
        <f>IF(IH89&lt;4,"Kém",IF(IH89&lt;5,"Yếu",IF(IH89&lt;6,"TB",IF(IH89&lt;7,"TBK",IF(IH89&lt;8,"Khá",IF(IH89&lt;9,"Giỏi","XS"))))))</f>
        <v>Kém</v>
      </c>
      <c r="IJ89" s="88">
        <f t="shared" si="322"/>
        <v>1.9</v>
      </c>
      <c r="IK89" s="87" t="str">
        <f>IF(IJ89&lt;4,"Kém",IF(IJ89&lt;5,"Yếu",IF(IJ89&lt;6,"TB",IF(IJ89&lt;7,"TBK",IF(IJ89&lt;8,"Khá",IF(IJ89&lt;9,"Giỏi","XS"))))))</f>
        <v>Kém</v>
      </c>
      <c r="IL89" s="78"/>
      <c r="IM89" s="78"/>
      <c r="IN89" s="78"/>
      <c r="IO89" s="92">
        <f>ROUND(SUM(IL89:IN89)/3,1)</f>
        <v>0</v>
      </c>
      <c r="IP89" s="88">
        <f>ROUND((IJ89+IO89)/2,1)</f>
        <v>1</v>
      </c>
      <c r="IQ89" s="87" t="str">
        <f>IF(IP89&lt;4,"Kém",IF(IP89&lt;5,"Yếu",IF(IP89&lt;6,"TB",IF(IP89&lt;7,"TBK",IF(IP89&lt;8,"Khá",IF(IP89&lt;9,"Giỏi","XS"))))))</f>
        <v>Kém</v>
      </c>
      <c r="IR89" s="87"/>
    </row>
    <row r="90" spans="1:256" s="16" customFormat="1" ht="16.5" customHeight="1" hidden="1">
      <c r="A90" s="277">
        <f>1+A37</f>
        <v>6</v>
      </c>
      <c r="B90" s="361" t="s">
        <v>359</v>
      </c>
      <c r="C90" s="355" t="s">
        <v>360</v>
      </c>
      <c r="D90" s="356" t="s">
        <v>361</v>
      </c>
      <c r="E90" s="41">
        <v>6.6</v>
      </c>
      <c r="F90" s="42">
        <v>5</v>
      </c>
      <c r="G90" s="42"/>
      <c r="H90" s="15">
        <f>IF(ISBLANK(G90),F90,F90&amp;"/"&amp;G90)</f>
        <v>5</v>
      </c>
      <c r="I90" s="382">
        <f>ROUND((E90+F90)/2,1)</f>
        <v>5.8</v>
      </c>
      <c r="J90" s="41" t="str">
        <f>IF(ISNUMBER(G90),ROUND((E90+G90)/2,1),"-")</f>
        <v>-</v>
      </c>
      <c r="K90" s="345">
        <f>MAX(I90:J90)</f>
        <v>5.8</v>
      </c>
      <c r="L90" s="209">
        <f>IF(I90&gt;=5,I90,IF(J90&gt;=5,I90&amp;"/"&amp;J90,I90&amp;"/"&amp;J90))</f>
        <v>5.8</v>
      </c>
      <c r="M90" s="209">
        <v>7.5</v>
      </c>
      <c r="N90" s="210">
        <v>4</v>
      </c>
      <c r="O90" s="210"/>
      <c r="P90" s="211">
        <f>IF(ISBLANK(O90),N90,N90&amp;"/"&amp;O90)</f>
        <v>4</v>
      </c>
      <c r="Q90" s="209">
        <f>ROUND((M90+N90)/2,1)</f>
        <v>5.8</v>
      </c>
      <c r="R90" s="209" t="str">
        <f>IF(ISNUMBER(O90),ROUND((M90+O90)/2,1),"-")</f>
        <v>-</v>
      </c>
      <c r="S90" s="348">
        <f>MAX(Q90:R90)</f>
        <v>5.8</v>
      </c>
      <c r="T90" s="209">
        <f>IF(Q90&gt;=5,Q90,IF(R90&gt;=5,Q90&amp;"/"&amp;R90,Q90&amp;"/"&amp;R90))</f>
        <v>5.8</v>
      </c>
      <c r="U90" s="357">
        <v>6.3</v>
      </c>
      <c r="V90" s="210">
        <v>5</v>
      </c>
      <c r="W90" s="210"/>
      <c r="X90" s="211">
        <f>IF(ISBLANK(W90),V90,V90&amp;"/"&amp;W90)</f>
        <v>5</v>
      </c>
      <c r="Y90" s="209">
        <f>ROUND((U90+V90)/2,1)</f>
        <v>5.7</v>
      </c>
      <c r="Z90" s="209" t="str">
        <f>IF(ISNUMBER(W90),ROUND((U90+W90)/2,1),"-")</f>
        <v>-</v>
      </c>
      <c r="AA90" s="348">
        <f>MAX(Y90:Z90)</f>
        <v>5.7</v>
      </c>
      <c r="AB90" s="209">
        <f>IF(Y90&gt;=5,Y90,IF(Z90&gt;=5,Y90&amp;"/"&amp;Z90,Y90&amp;"/"&amp;Z90))</f>
        <v>5.7</v>
      </c>
      <c r="AC90" s="357">
        <v>8</v>
      </c>
      <c r="AD90" s="210">
        <v>9</v>
      </c>
      <c r="AE90" s="210"/>
      <c r="AF90" s="211">
        <f>IF(ISBLANK(AE90),AD90,AD90&amp;"/"&amp;AE90)</f>
        <v>9</v>
      </c>
      <c r="AG90" s="209">
        <f>ROUND((AC90+AD90)/2,1)</f>
        <v>8.5</v>
      </c>
      <c r="AH90" s="209" t="str">
        <f>IF(ISNUMBER(AE90),ROUND((AC90+AE90)/2,1),"-")</f>
        <v>-</v>
      </c>
      <c r="AI90" s="348">
        <f>MAX(AG90:AH90)</f>
        <v>8.5</v>
      </c>
      <c r="AJ90" s="209">
        <f>IF(AG90&gt;=5,AG90,IF(AH90&gt;=5,AG90&amp;"/"&amp;AH90,AG90&amp;"/"&amp;AH90))</f>
        <v>8.5</v>
      </c>
      <c r="AK90" s="357">
        <v>6.5</v>
      </c>
      <c r="AL90" s="210">
        <v>8</v>
      </c>
      <c r="AM90" s="210"/>
      <c r="AN90" s="211">
        <f>IF(ISBLANK(AM90),AL90,AL90&amp;"/"&amp;AM90)</f>
        <v>8</v>
      </c>
      <c r="AO90" s="209">
        <f>ROUND((AK90+AL90)/2,1)</f>
        <v>7.3</v>
      </c>
      <c r="AP90" s="209" t="str">
        <f>IF(ISNUMBER(AM90),ROUND((AK90+AM90)/2,1),"-")</f>
        <v>-</v>
      </c>
      <c r="AQ90" s="348">
        <f>MAX(AO90:AP90)</f>
        <v>7.3</v>
      </c>
      <c r="AR90" s="209">
        <f>IF(AO90&gt;=5,AO90,IF(AP90&gt;=5,AO90&amp;"/"&amp;AP90,AO90&amp;"/"&amp;AP90))</f>
        <v>7.3</v>
      </c>
      <c r="AS90" s="357">
        <v>7.8</v>
      </c>
      <c r="AT90" s="210">
        <v>4</v>
      </c>
      <c r="AU90" s="210"/>
      <c r="AV90" s="211">
        <f>IF(ISBLANK(AU90),AT90,AT90&amp;"/"&amp;AU90)</f>
        <v>4</v>
      </c>
      <c r="AW90" s="209">
        <f>ROUND((AS90+AT90)/2,1)</f>
        <v>5.9</v>
      </c>
      <c r="AX90" s="209" t="str">
        <f>IF(ISNUMBER(AU90),ROUND((AS90+AU90)/2,1),"-")</f>
        <v>-</v>
      </c>
      <c r="AY90" s="348">
        <f>MAX(AW90:AX90)</f>
        <v>5.9</v>
      </c>
      <c r="AZ90" s="209">
        <f>IF(AW90&gt;=5,AW90,IF(AX90&gt;=5,AW90&amp;"/"&amp;AX90,AW90&amp;"/"&amp;AX90))</f>
        <v>5.9</v>
      </c>
      <c r="BA90" s="215">
        <v>7</v>
      </c>
      <c r="BB90" s="267">
        <f>ROUND((K90*$L$3+S90*$T$3+AA90*$AB$3+AI90*$AJ$3+AQ90*$AR$3+AY90*$AZ$3+BA90*$BA$3)/$BB$3,1)</f>
        <v>6.6</v>
      </c>
      <c r="BC90" s="347" t="str">
        <f>IF(BB90&lt;4,"Kém",IF(BB90&lt;5,"Yếu",IF(BB90&lt;6,"TB",IF(BB90&lt;7,"TBK",IF(BB90&lt;8,"Khá",IF(BB90&lt;9,"Giỏi","XS"))))))</f>
        <v>TBK</v>
      </c>
      <c r="BD90" s="210"/>
      <c r="BE90" s="400"/>
      <c r="BF90" s="210"/>
      <c r="BG90" s="358"/>
      <c r="BH90" s="358"/>
      <c r="BI90" s="401"/>
      <c r="BJ90" s="209">
        <v>3.4</v>
      </c>
      <c r="BK90" s="386">
        <v>3.4</v>
      </c>
      <c r="BL90" s="384"/>
      <c r="BM90" s="384"/>
      <c r="BN90" s="385"/>
      <c r="BO90" s="385"/>
      <c r="BP90" s="385"/>
      <c r="BQ90" s="385"/>
      <c r="BR90" s="209">
        <v>5.8</v>
      </c>
      <c r="BS90" s="387" t="s">
        <v>362</v>
      </c>
      <c r="BT90" s="358"/>
      <c r="BU90" s="402"/>
      <c r="BV90" s="209"/>
      <c r="BW90" s="357"/>
      <c r="BX90" s="210"/>
      <c r="BY90" s="400"/>
      <c r="BZ90" s="211"/>
      <c r="CA90" s="358"/>
      <c r="CB90" s="358"/>
      <c r="CC90" s="401"/>
      <c r="CD90" s="209">
        <v>6.8</v>
      </c>
      <c r="CE90" s="362" t="s">
        <v>363</v>
      </c>
      <c r="CF90" s="210"/>
      <c r="CG90" s="210"/>
      <c r="CH90" s="210"/>
      <c r="CI90" s="209"/>
      <c r="CJ90" s="209"/>
      <c r="CK90" s="348"/>
      <c r="CL90" s="348">
        <v>6.5</v>
      </c>
      <c r="CM90" s="363" t="s">
        <v>364</v>
      </c>
      <c r="CN90" s="210"/>
      <c r="CO90" s="210"/>
      <c r="CP90" s="211"/>
      <c r="CQ90" s="209"/>
      <c r="CR90" s="209"/>
      <c r="CS90" s="348"/>
      <c r="CT90" s="348">
        <v>5</v>
      </c>
      <c r="CU90" s="362" t="s">
        <v>365</v>
      </c>
      <c r="CV90" s="210"/>
      <c r="CW90" s="210"/>
      <c r="CX90" s="211"/>
      <c r="CY90" s="358"/>
      <c r="CZ90" s="358"/>
      <c r="DA90" s="401"/>
      <c r="DB90" s="209">
        <v>4.3</v>
      </c>
      <c r="DC90" s="364" t="s">
        <v>373</v>
      </c>
      <c r="DD90" s="210"/>
      <c r="DE90" s="210"/>
      <c r="DF90" s="211"/>
      <c r="DG90" s="358"/>
      <c r="DH90" s="358"/>
      <c r="DI90" s="401"/>
      <c r="DJ90" s="209">
        <v>7</v>
      </c>
      <c r="DK90" s="362" t="s">
        <v>374</v>
      </c>
      <c r="DL90" s="210"/>
      <c r="DM90" s="210"/>
      <c r="DN90" s="211"/>
      <c r="DO90" s="358"/>
      <c r="DP90" s="358"/>
      <c r="DQ90" s="401"/>
      <c r="DR90" s="209">
        <v>6.3</v>
      </c>
      <c r="DS90" s="209">
        <v>6.3</v>
      </c>
      <c r="DT90" s="214"/>
      <c r="DU90" s="215"/>
      <c r="DV90" s="348"/>
      <c r="DW90" s="210">
        <v>8</v>
      </c>
      <c r="DX90" s="209"/>
      <c r="DY90" s="209"/>
      <c r="DZ90" s="357"/>
      <c r="EA90" s="211" t="s">
        <v>366</v>
      </c>
      <c r="EB90" s="210"/>
      <c r="EC90" s="211"/>
      <c r="ED90" s="209"/>
      <c r="EE90" s="365">
        <v>8</v>
      </c>
      <c r="EF90" s="348"/>
      <c r="EG90" s="349">
        <v>7</v>
      </c>
      <c r="EH90" s="367">
        <v>5</v>
      </c>
      <c r="EI90" s="267">
        <f>ROUND((CL90*$CM$3+CT90*$CU$3+DB90*$DC$3+DJ90*$DK$3+EH90*$EH$3+BJ90*$BK$3+BR90*$BW$3+CD90*$CE$3+EG90*$EG$3+DR90*$DS$3)/$EI$3,1)</f>
        <v>5.4</v>
      </c>
      <c r="EJ90" s="207" t="str">
        <f>IF(EI90&lt;4,"Kém",IF(EI90&lt;5,"Yếu",IF(EI90&lt;6,"TB",IF(EI90&lt;7,"TBK",IF(EI90&lt;8,"Khá",IF(EI90&lt;9,"Giỏi","XS"))))))</f>
        <v>TB</v>
      </c>
      <c r="EK90" s="267">
        <f>ROUND((BB90*$BB$3+EI90*$EI$3)/$EK$3,1)</f>
        <v>5.9</v>
      </c>
      <c r="EL90" s="204" t="str">
        <f>IF(EK90&lt;4,"Kém",IF(EK90&lt;5,"Yếu",IF(EK90&lt;6,"TB",IF(EK90&lt;7,"TBK",IF(EK90&lt;8,"Khá",IF(EK90&lt;9,"Giỏi","XS"))))))</f>
        <v>TB</v>
      </c>
      <c r="EM90" s="458"/>
      <c r="EN90" s="226">
        <v>0</v>
      </c>
      <c r="EO90" s="226"/>
      <c r="EP90" s="226" t="s">
        <v>281</v>
      </c>
      <c r="EQ90" s="225">
        <f>ROUND((EM90+EN90)/2,1)</f>
        <v>0</v>
      </c>
      <c r="ER90" s="225" t="str">
        <f>IF(ISNUMBER(EO90),ROUND((EM90+EO90)/2,1),"-")</f>
        <v>-</v>
      </c>
      <c r="ES90" s="459">
        <f>MAX(EQ90:ER90)</f>
        <v>0</v>
      </c>
      <c r="ET90" s="447" t="str">
        <f>IF(EQ90&gt;=5,EQ90,IF(ER90&gt;=5,EQ90&amp;"/"&amp;ER90,EQ90&amp;"/"&amp;ER90))</f>
        <v>0/-</v>
      </c>
      <c r="EU90" s="467">
        <v>0</v>
      </c>
      <c r="EV90" s="210">
        <v>0</v>
      </c>
      <c r="EW90" s="210"/>
      <c r="EX90" s="211">
        <f>IF(ISBLANK(EW90),EV90,EV90&amp;"/"&amp;EW90)</f>
        <v>0</v>
      </c>
      <c r="EY90" s="209">
        <f>ROUND((EU90+EV90)/2,1)</f>
        <v>0</v>
      </c>
      <c r="EZ90" s="209" t="str">
        <f>IF(ISNUMBER(EW90),ROUND((EU90+EW90)/2,1),"-")</f>
        <v>-</v>
      </c>
      <c r="FA90" s="436">
        <f>MAX(EY90:EZ90)</f>
        <v>0</v>
      </c>
      <c r="FB90" s="447" t="str">
        <f>IF(EY90&gt;=5,EY90,IF(EZ90&gt;=5,EY90&amp;"/"&amp;EZ90,EY90&amp;"/"&amp;EZ90))</f>
        <v>0/-</v>
      </c>
      <c r="FC90" s="357">
        <v>7</v>
      </c>
      <c r="FD90" s="210">
        <v>0</v>
      </c>
      <c r="FE90" s="210"/>
      <c r="FF90" s="211">
        <f>IF(ISBLANK(FE90),FD90,FD90&amp;"/"&amp;FE90)</f>
        <v>0</v>
      </c>
      <c r="FG90" s="209">
        <f>ROUND((FC90+FD90)/2,1)</f>
        <v>3.5</v>
      </c>
      <c r="FH90" s="209" t="str">
        <f>IF(ISNUMBER(FE90),ROUND((FC90+FE90)/2,1),"-")</f>
        <v>-</v>
      </c>
      <c r="FI90" s="436">
        <f>MAX(FG90:FH90)</f>
        <v>3.5</v>
      </c>
      <c r="FJ90" s="447" t="str">
        <f>IF(FG90&gt;=5,FG90,IF(FH90&gt;=5,FG90&amp;"/"&amp;FH90,FG90&amp;"/"&amp;FH90))</f>
        <v>3.5/-</v>
      </c>
      <c r="FK90" s="357">
        <v>0</v>
      </c>
      <c r="FL90" s="210">
        <v>0</v>
      </c>
      <c r="FM90" s="210"/>
      <c r="FN90" s="211">
        <f>IF(ISBLANK(FM90),FL90,FL90&amp;"/"&amp;FM90)</f>
        <v>0</v>
      </c>
      <c r="FO90" s="209">
        <f>ROUND((FK90+FL90)/2,1)</f>
        <v>0</v>
      </c>
      <c r="FP90" s="209" t="str">
        <f>IF(ISNUMBER(FM90),ROUND((FK90+FM90)/2,1),"-")</f>
        <v>-</v>
      </c>
      <c r="FQ90" s="436">
        <f>MAX(FO90:FP90)</f>
        <v>0</v>
      </c>
      <c r="FR90" s="447" t="str">
        <f>IF(FO90&gt;=5,FO90,IF(FP90&gt;=5,FO90&amp;"/"&amp;FP90,FO90&amp;"/"&amp;FP90))</f>
        <v>0/-</v>
      </c>
      <c r="FS90" s="471"/>
      <c r="FT90" s="226"/>
      <c r="FU90" s="226"/>
      <c r="FV90" s="226" t="s">
        <v>281</v>
      </c>
      <c r="FW90" s="225">
        <f>ROUND((FS90+FT90)/2,1)</f>
        <v>0</v>
      </c>
      <c r="FX90" s="225" t="str">
        <f>IF(ISNUMBER(FU90),ROUND((FS90+FU90)/2,1),"-")</f>
        <v>-</v>
      </c>
      <c r="FY90" s="459">
        <f>MAX(FW90:FX90)</f>
        <v>0</v>
      </c>
      <c r="FZ90" s="447" t="str">
        <f>IF(FW90&gt;=5,FW90,IF(FX90&gt;=5,FW90&amp;"/"&amp;FX90,FW90&amp;"/"&amp;FX90))</f>
        <v>0/-</v>
      </c>
      <c r="GA90" s="458"/>
      <c r="GB90" s="226">
        <v>0</v>
      </c>
      <c r="GC90" s="226"/>
      <c r="GD90" s="226" t="s">
        <v>382</v>
      </c>
      <c r="GE90" s="225">
        <f>ROUND((GA90+GB90)/2,1)</f>
        <v>0</v>
      </c>
      <c r="GF90" s="225" t="str">
        <f>IF(ISNUMBER(GC90),ROUND((GA90+GC90)/2,1),"-")</f>
        <v>-</v>
      </c>
      <c r="GG90" s="459">
        <f>MAX(GE90:GF90)</f>
        <v>0</v>
      </c>
      <c r="GH90" s="473" t="str">
        <f>IF(GE90&gt;=5,GE90,IF(GF90&gt;=5,GE90&amp;"/"&amp;GF90,GE90&amp;"/"&amp;GF90))</f>
        <v>0/-</v>
      </c>
      <c r="GI90" s="439"/>
      <c r="GJ90" s="439"/>
      <c r="GK90" s="440">
        <v>6.2</v>
      </c>
      <c r="GL90" s="441">
        <f>ROUND((ES90*$ES$3+FA90*$FA$3+FI90*$FI$3+FQ90*$FQ$3+FY90*$FY$3+GG90*$GG$3+GI90*$GI$3+GJ90*$GJ$3+GK90*$GK$3)/$GL$3,1)</f>
        <v>1.5</v>
      </c>
      <c r="GM90" s="442" t="str">
        <f>IF(GL90&lt;4,"Kém",IF(GL90&lt;5,"Yếu",IF(GL90&lt;6,"TB",IF(GL90&lt;7,"TBK",IF(GL90&lt;8,"Khá",IF(GL90&lt;9,"Giỏi","XS"))))))</f>
        <v>Kém</v>
      </c>
      <c r="GN90" s="357"/>
      <c r="GO90" s="210"/>
      <c r="GP90" s="210"/>
      <c r="GQ90" s="211">
        <f>IF(ISBLANK(GP90),GO90,GO90&amp;"/"&amp;GP90)</f>
        <v>0</v>
      </c>
      <c r="GR90" s="209">
        <f>ROUND((GN90+GO90)/2,1)</f>
        <v>0</v>
      </c>
      <c r="GS90" s="209" t="str">
        <f>IF(ISNUMBER(GP90),ROUND((GN90+GP90)/2,1),"-")</f>
        <v>-</v>
      </c>
      <c r="GT90" s="449">
        <f>MAX(GR90:GS90)</f>
        <v>0</v>
      </c>
      <c r="GU90" s="437" t="str">
        <f>IF(GR90&gt;=5,GR90,IF(GS90&gt;=5,GR90&amp;"/"&amp;GS90,GR90&amp;"/"&amp;GS90))</f>
        <v>0/-</v>
      </c>
      <c r="GV90" s="357"/>
      <c r="GW90" s="210"/>
      <c r="GX90" s="210"/>
      <c r="GY90" s="211">
        <f>IF(ISBLANK(GX90),GW90,GW90&amp;"/"&amp;GX90)</f>
        <v>0</v>
      </c>
      <c r="GZ90" s="209">
        <f>ROUND((GV90+GW90)/2,1)</f>
        <v>0</v>
      </c>
      <c r="HA90" s="209" t="str">
        <f>IF(ISNUMBER(GX90),ROUND((GV90+GX90)/2,1),"-")</f>
        <v>-</v>
      </c>
      <c r="HB90" s="449">
        <f>MAX(GZ90:HA90)</f>
        <v>0</v>
      </c>
      <c r="HC90" s="437" t="str">
        <f>IF(GZ90&gt;=5,GZ90,IF(HA90&gt;=5,GZ90&amp;"/"&amp;HA90,GZ90&amp;"/"&amp;HA90))</f>
        <v>0/-</v>
      </c>
      <c r="HD90" s="357"/>
      <c r="HE90" s="210"/>
      <c r="HF90" s="210"/>
      <c r="HG90" s="211">
        <f>IF(ISBLANK(HF90),HE90,HE90&amp;"/"&amp;HF90)</f>
        <v>0</v>
      </c>
      <c r="HH90" s="209">
        <f>ROUND((HD90+HE90)/2,1)</f>
        <v>0</v>
      </c>
      <c r="HI90" s="209" t="str">
        <f>IF(ISNUMBER(HF90),ROUND((HD90+HF90)/2,1),"-")</f>
        <v>-</v>
      </c>
      <c r="HJ90" s="449">
        <f>MAX(HH90:HI90)</f>
        <v>0</v>
      </c>
      <c r="HK90" s="437" t="str">
        <f>IF(HH90&gt;=5,HH90,IF(HI90&gt;=5,HH90&amp;"/"&amp;HI90,HH90&amp;"/"&amp;HI90))</f>
        <v>0/-</v>
      </c>
      <c r="HL90" s="357"/>
      <c r="HM90" s="210"/>
      <c r="HN90" s="210"/>
      <c r="HO90" s="211">
        <f>IF(ISBLANK(HN90),HM90,HM90&amp;"/"&amp;HN90)</f>
        <v>0</v>
      </c>
      <c r="HP90" s="209">
        <f>ROUND((HL90+HM90)/2,1)</f>
        <v>0</v>
      </c>
      <c r="HQ90" s="209" t="str">
        <f>IF(ISNUMBER(HN90),ROUND((HL90+HN90)/2,1),"-")</f>
        <v>-</v>
      </c>
      <c r="HR90" s="449">
        <f>MAX(HP90:HQ90)</f>
        <v>0</v>
      </c>
      <c r="HS90" s="437" t="str">
        <f>IF(HP90&gt;=5,HP90,IF(HQ90&gt;=5,HP90&amp;"/"&amp;HQ90,HP90&amp;"/"&amp;HQ90))</f>
        <v>0/-</v>
      </c>
      <c r="HT90" s="357"/>
      <c r="HU90" s="210"/>
      <c r="HV90" s="210"/>
      <c r="HW90" s="211">
        <f>IF(ISBLANK(HV90),HU90,HU90&amp;"/"&amp;HV90)</f>
        <v>0</v>
      </c>
      <c r="HX90" s="209">
        <f>ROUND((HT90+HU90)/2,1)</f>
        <v>0</v>
      </c>
      <c r="HY90" s="209" t="str">
        <f>IF(ISNUMBER(HV90),ROUND((HT90+HV90)/2,1),"-")</f>
        <v>-</v>
      </c>
      <c r="HZ90" s="449">
        <f>MAX(HX90:HY90)</f>
        <v>0</v>
      </c>
      <c r="IA90" s="437" t="str">
        <f>IF(HX90&gt;=5,HX90,IF(HY90&gt;=5,HX90&amp;"/"&amp;HY90,HX90&amp;"/"&amp;HY90))</f>
        <v>0/-</v>
      </c>
      <c r="IB90" s="439"/>
      <c r="IC90" s="439"/>
      <c r="ID90" s="439"/>
      <c r="IE90" s="443"/>
      <c r="IF90" s="451">
        <f>ROUND((HB90*$HB$3+GT90*$GT$3+HJ90*$HJ$3+HR90*$HR$3+HZ90*$HZ$3+IB90*$IB$3+IC90*$IC$3+ID90*$ID$3+IE90*$IE$3)/$IF$3,1)</f>
        <v>0</v>
      </c>
      <c r="IG90" s="452" t="str">
        <f>IF(IF90&lt;4,"Kém",IF(IF90&lt;5,"Yếu",IF(IF90&lt;6,"TB",IF(IF90&lt;7,"TBK",IF(IF90&lt;8,"Khá",IF(IF90&lt;9,"Giỏi","XS"))))))</f>
        <v>Kém</v>
      </c>
      <c r="IH90" s="267">
        <f>ROUND((IF90*$IF$3+GL90*$GL$3)/$IH$3,1)</f>
        <v>0.8</v>
      </c>
      <c r="II90" s="450" t="str">
        <f>IF(IH90&lt;4,"Kém",IF(IH90&lt;5,"Yếu",IF(IH90&lt;6,"TB",IF(IH90&lt;7,"TBK",IF(IH90&lt;8,"Khá",IF(IH90&lt;9,"Giỏi","XS"))))))</f>
        <v>Kém</v>
      </c>
      <c r="IJ90" s="267">
        <f>ROUND((IH90*$IH$3+EK90*$EK$3)/$IJ$3,1)</f>
        <v>3.4</v>
      </c>
      <c r="IK90" s="450" t="str">
        <f>IF(IJ90&lt;4,"Kém",IF(IJ90&lt;5,"Yếu",IF(IJ90&lt;6,"TB",IF(IJ90&lt;7,"TBK",IF(IJ90&lt;8,"Khá",IF(IJ90&lt;9,"Giỏi","XS"))))))</f>
        <v>Kém</v>
      </c>
      <c r="IL90" s="439"/>
      <c r="IM90" s="439"/>
      <c r="IN90" s="439"/>
      <c r="IO90" s="440">
        <f>ROUND(SUM(IL90:IN90)/3,1)</f>
        <v>0</v>
      </c>
      <c r="IP90" s="267">
        <f>ROUND((IJ90+IO90)/2,1)</f>
        <v>1.7</v>
      </c>
      <c r="IQ90" s="450" t="str">
        <f>IF(IP90&lt;4,"Kém",IF(IP90&lt;5,"Yếu",IF(IP90&lt;6,"TB",IF(IP90&lt;7,"TBK",IF(IP90&lt;8,"Khá",IF(IP90&lt;9,"Giỏi","XS"))))))</f>
        <v>Kém</v>
      </c>
      <c r="IR90" s="442"/>
      <c r="IS90" s="147"/>
      <c r="IT90" s="147"/>
      <c r="IU90" s="147"/>
      <c r="IV90" s="147"/>
    </row>
    <row r="91" spans="8:252" ht="15.75" customHeight="1">
      <c r="H91" s="121"/>
      <c r="I91" s="121"/>
      <c r="J91" s="121"/>
      <c r="K91" s="121"/>
      <c r="BD91" s="49"/>
      <c r="BE91" s="49"/>
      <c r="BF91" s="49"/>
      <c r="BG91" s="49"/>
      <c r="BH91" s="49"/>
      <c r="BI91" s="49"/>
      <c r="BJ91" s="49"/>
      <c r="EL91" s="130"/>
      <c r="IR91" s="442"/>
    </row>
    <row r="92" spans="1:236" ht="15">
      <c r="A92" s="13"/>
      <c r="B92" s="264"/>
      <c r="C92" s="13"/>
      <c r="D92" s="13"/>
      <c r="H92" s="14"/>
      <c r="I92" s="14"/>
      <c r="J92" s="14"/>
      <c r="K92" s="14"/>
      <c r="BB92" s="130"/>
      <c r="BC92" s="130"/>
      <c r="BD92" s="265"/>
      <c r="BE92" s="265"/>
      <c r="BF92" s="265"/>
      <c r="BG92" s="265"/>
      <c r="BH92" s="265"/>
      <c r="BI92" s="265"/>
      <c r="BJ92" s="265"/>
      <c r="BK92" s="266"/>
      <c r="BW92" s="266"/>
      <c r="BX92" s="265"/>
      <c r="BY92" s="265"/>
      <c r="BZ92" s="265"/>
      <c r="CA92" s="265"/>
      <c r="CB92" s="265"/>
      <c r="CC92" s="265"/>
      <c r="CD92" s="265"/>
      <c r="CE92" s="266"/>
      <c r="CF92" s="265"/>
      <c r="CG92" s="265"/>
      <c r="CH92" s="265"/>
      <c r="CI92" s="265"/>
      <c r="CJ92" s="265"/>
      <c r="CK92" s="265"/>
      <c r="CL92" s="265"/>
      <c r="CM92" s="266"/>
      <c r="CN92" s="265"/>
      <c r="CO92" s="265"/>
      <c r="CP92" s="265"/>
      <c r="CQ92" s="265"/>
      <c r="CR92" s="265"/>
      <c r="CS92" s="265"/>
      <c r="CT92" s="265"/>
      <c r="CU92" s="266"/>
      <c r="CV92" s="265"/>
      <c r="CW92" s="265"/>
      <c r="CX92" s="265"/>
      <c r="CY92" s="265"/>
      <c r="CZ92" s="265"/>
      <c r="DA92" s="265"/>
      <c r="DB92" s="265"/>
      <c r="DC92" s="266"/>
      <c r="DD92" s="265"/>
      <c r="DE92" s="265"/>
      <c r="DF92" s="265"/>
      <c r="DG92" s="265"/>
      <c r="DH92" s="265"/>
      <c r="DI92" s="265"/>
      <c r="DJ92" s="265"/>
      <c r="DK92" s="266"/>
      <c r="DL92" s="265"/>
      <c r="DM92" s="265"/>
      <c r="DN92" s="265"/>
      <c r="DO92" s="265"/>
      <c r="DP92" s="265"/>
      <c r="DQ92" s="265"/>
      <c r="DR92" s="265"/>
      <c r="DS92" s="266"/>
      <c r="DT92" s="40"/>
      <c r="DU92" s="40"/>
      <c r="DV92" s="40"/>
      <c r="DW92" s="598"/>
      <c r="DX92" s="40"/>
      <c r="DY92" s="40"/>
      <c r="DZ92" s="40"/>
      <c r="EA92" s="40"/>
      <c r="EB92" s="40"/>
      <c r="EC92" s="40"/>
      <c r="ED92" s="40"/>
      <c r="EE92" s="40"/>
      <c r="EF92" s="40"/>
      <c r="EG92" s="599"/>
      <c r="EI92" s="130"/>
      <c r="EJ92" s="130"/>
      <c r="EK92" s="130"/>
      <c r="EL92" s="130"/>
      <c r="IB92" s="14" t="s">
        <v>510</v>
      </c>
    </row>
    <row r="93" spans="1:238" ht="15">
      <c r="A93" s="13"/>
      <c r="B93" s="264"/>
      <c r="C93" s="13"/>
      <c r="D93" s="13"/>
      <c r="H93" s="14"/>
      <c r="I93" s="14"/>
      <c r="J93" s="14"/>
      <c r="K93" s="14"/>
      <c r="BB93" s="130"/>
      <c r="BC93" s="130"/>
      <c r="BD93" s="265"/>
      <c r="BE93" s="265"/>
      <c r="BF93" s="265"/>
      <c r="BG93" s="265"/>
      <c r="BH93" s="265"/>
      <c r="BI93" s="265"/>
      <c r="BJ93" s="265"/>
      <c r="BK93" s="266"/>
      <c r="BW93" s="266"/>
      <c r="BX93" s="265"/>
      <c r="BY93" s="265"/>
      <c r="BZ93" s="265"/>
      <c r="CA93" s="265"/>
      <c r="CB93" s="265"/>
      <c r="CC93" s="265"/>
      <c r="CD93" s="265"/>
      <c r="CE93" s="266"/>
      <c r="CF93" s="265"/>
      <c r="CG93" s="265"/>
      <c r="CH93" s="265"/>
      <c r="CI93" s="265"/>
      <c r="CJ93" s="265"/>
      <c r="CK93" s="265"/>
      <c r="CL93" s="265"/>
      <c r="CM93" s="266"/>
      <c r="CN93" s="265"/>
      <c r="CO93" s="265"/>
      <c r="CP93" s="265"/>
      <c r="CQ93" s="265"/>
      <c r="CR93" s="265"/>
      <c r="CS93" s="265"/>
      <c r="CT93" s="265"/>
      <c r="CU93" s="266"/>
      <c r="CV93" s="265"/>
      <c r="CW93" s="265"/>
      <c r="CX93" s="265"/>
      <c r="CY93" s="265"/>
      <c r="CZ93" s="265"/>
      <c r="DA93" s="265"/>
      <c r="DB93" s="265"/>
      <c r="DC93" s="266"/>
      <c r="DD93" s="265"/>
      <c r="DE93" s="265"/>
      <c r="DF93" s="265"/>
      <c r="DG93" s="265"/>
      <c r="DH93" s="265"/>
      <c r="DI93" s="265"/>
      <c r="DJ93" s="265"/>
      <c r="DK93" s="266"/>
      <c r="DL93" s="265"/>
      <c r="DM93" s="265"/>
      <c r="DN93" s="265"/>
      <c r="DO93" s="265"/>
      <c r="DP93" s="265"/>
      <c r="DQ93" s="265"/>
      <c r="DR93" s="265"/>
      <c r="DS93" s="266"/>
      <c r="DT93" s="40"/>
      <c r="DU93" s="40"/>
      <c r="DV93" s="40"/>
      <c r="DW93" s="598"/>
      <c r="DX93" s="40"/>
      <c r="DY93" s="40"/>
      <c r="DZ93" s="40"/>
      <c r="EA93" s="40"/>
      <c r="EB93" s="40"/>
      <c r="EC93" s="40"/>
      <c r="ED93" s="40"/>
      <c r="EE93" s="40"/>
      <c r="EF93" s="40"/>
      <c r="EG93" s="599"/>
      <c r="EI93" s="130"/>
      <c r="EJ93" s="130"/>
      <c r="EK93" s="130"/>
      <c r="EL93" s="130"/>
      <c r="GH93" s="126" t="s">
        <v>511</v>
      </c>
      <c r="GI93" s="600"/>
      <c r="GJ93" s="600"/>
      <c r="GK93" s="600"/>
      <c r="IA93" s="637" t="s">
        <v>49</v>
      </c>
      <c r="IB93" s="637"/>
      <c r="IC93" s="637"/>
      <c r="ID93" s="637"/>
    </row>
    <row r="94" spans="1:142" ht="15">
      <c r="A94" s="13"/>
      <c r="B94" s="264"/>
      <c r="C94" s="13"/>
      <c r="D94" s="13"/>
      <c r="H94" s="14"/>
      <c r="I94" s="14"/>
      <c r="J94" s="14"/>
      <c r="K94" s="14"/>
      <c r="BB94" s="130"/>
      <c r="BC94" s="130"/>
      <c r="BD94" s="265"/>
      <c r="BE94" s="265"/>
      <c r="BF94" s="265"/>
      <c r="BG94" s="265"/>
      <c r="BH94" s="265"/>
      <c r="BI94" s="265"/>
      <c r="BJ94" s="265"/>
      <c r="BK94" s="266"/>
      <c r="BW94" s="266"/>
      <c r="BX94" s="265"/>
      <c r="BY94" s="265"/>
      <c r="BZ94" s="265"/>
      <c r="CA94" s="265"/>
      <c r="CB94" s="265"/>
      <c r="CC94" s="265"/>
      <c r="CD94" s="265"/>
      <c r="CE94" s="266"/>
      <c r="CF94" s="265"/>
      <c r="CG94" s="265"/>
      <c r="CH94" s="265"/>
      <c r="CI94" s="265"/>
      <c r="CJ94" s="265"/>
      <c r="CK94" s="265"/>
      <c r="CL94" s="265"/>
      <c r="CM94" s="266"/>
      <c r="CN94" s="265"/>
      <c r="CO94" s="265"/>
      <c r="CP94" s="265"/>
      <c r="CQ94" s="265"/>
      <c r="CR94" s="265"/>
      <c r="CS94" s="265"/>
      <c r="CT94" s="265"/>
      <c r="CU94" s="266"/>
      <c r="CV94" s="265"/>
      <c r="CW94" s="265"/>
      <c r="CX94" s="265"/>
      <c r="CY94" s="265"/>
      <c r="CZ94" s="265"/>
      <c r="DA94" s="265"/>
      <c r="DB94" s="265"/>
      <c r="DC94" s="266"/>
      <c r="DD94" s="265"/>
      <c r="DE94" s="265"/>
      <c r="DF94" s="265"/>
      <c r="DG94" s="265"/>
      <c r="DH94" s="265"/>
      <c r="DI94" s="265"/>
      <c r="DJ94" s="265"/>
      <c r="DK94" s="266"/>
      <c r="DL94" s="265"/>
      <c r="DM94" s="265"/>
      <c r="DN94" s="265"/>
      <c r="DO94" s="265"/>
      <c r="DP94" s="265"/>
      <c r="DQ94" s="265"/>
      <c r="DR94" s="265"/>
      <c r="DS94" s="266"/>
      <c r="DT94" s="40"/>
      <c r="DU94" s="40"/>
      <c r="DV94" s="40"/>
      <c r="DW94" s="598"/>
      <c r="DX94" s="40"/>
      <c r="DY94" s="40"/>
      <c r="DZ94" s="40"/>
      <c r="EA94" s="40"/>
      <c r="EB94" s="40"/>
      <c r="EC94" s="40"/>
      <c r="ED94" s="40"/>
      <c r="EE94" s="40"/>
      <c r="EF94" s="40"/>
      <c r="EG94" s="599"/>
      <c r="EI94" s="130"/>
      <c r="EJ94" s="130"/>
      <c r="EK94" s="130"/>
      <c r="EL94" s="130"/>
    </row>
    <row r="95" spans="1:142" ht="15">
      <c r="A95" s="13"/>
      <c r="B95" s="264"/>
      <c r="C95" s="13"/>
      <c r="D95" s="13"/>
      <c r="H95" s="14"/>
      <c r="I95" s="14"/>
      <c r="J95" s="14"/>
      <c r="K95" s="14"/>
      <c r="BB95" s="130"/>
      <c r="BC95" s="130"/>
      <c r="BD95" s="265"/>
      <c r="BE95" s="265"/>
      <c r="BF95" s="265"/>
      <c r="BG95" s="265"/>
      <c r="BH95" s="265"/>
      <c r="BI95" s="265"/>
      <c r="BJ95" s="265"/>
      <c r="BK95" s="266"/>
      <c r="BW95" s="266"/>
      <c r="BX95" s="265"/>
      <c r="BY95" s="265"/>
      <c r="BZ95" s="265"/>
      <c r="CA95" s="265"/>
      <c r="CB95" s="265"/>
      <c r="CC95" s="265"/>
      <c r="CD95" s="265"/>
      <c r="CE95" s="266"/>
      <c r="CF95" s="265"/>
      <c r="CG95" s="265"/>
      <c r="CH95" s="265"/>
      <c r="CI95" s="265"/>
      <c r="CJ95" s="265"/>
      <c r="CK95" s="265"/>
      <c r="CL95" s="265"/>
      <c r="CM95" s="266"/>
      <c r="CN95" s="265"/>
      <c r="CO95" s="265"/>
      <c r="CP95" s="265"/>
      <c r="CQ95" s="265"/>
      <c r="CR95" s="265"/>
      <c r="CS95" s="265"/>
      <c r="CT95" s="265"/>
      <c r="CU95" s="266"/>
      <c r="CV95" s="265"/>
      <c r="CW95" s="265"/>
      <c r="CX95" s="265"/>
      <c r="CY95" s="265"/>
      <c r="CZ95" s="265"/>
      <c r="DA95" s="265"/>
      <c r="DB95" s="265"/>
      <c r="DC95" s="266"/>
      <c r="DD95" s="265"/>
      <c r="DE95" s="265"/>
      <c r="DF95" s="265"/>
      <c r="DG95" s="265"/>
      <c r="DH95" s="265"/>
      <c r="DI95" s="265"/>
      <c r="DJ95" s="265"/>
      <c r="DK95" s="266"/>
      <c r="DL95" s="265"/>
      <c r="DM95" s="265"/>
      <c r="DN95" s="265"/>
      <c r="DO95" s="265"/>
      <c r="DP95" s="265"/>
      <c r="DQ95" s="265"/>
      <c r="DR95" s="265"/>
      <c r="DS95" s="266"/>
      <c r="DT95" s="40"/>
      <c r="DU95" s="40"/>
      <c r="DV95" s="40"/>
      <c r="DW95" s="598"/>
      <c r="DX95" s="40"/>
      <c r="DY95" s="40"/>
      <c r="DZ95" s="40"/>
      <c r="EA95" s="40"/>
      <c r="EB95" s="40"/>
      <c r="EC95" s="40"/>
      <c r="ED95" s="40"/>
      <c r="EE95" s="40"/>
      <c r="EF95" s="40"/>
      <c r="EG95" s="599"/>
      <c r="EI95" s="130"/>
      <c r="EJ95" s="130"/>
      <c r="EK95" s="130"/>
      <c r="EL95" s="130"/>
    </row>
    <row r="96" spans="1:142" ht="15">
      <c r="A96" s="13"/>
      <c r="B96" s="264"/>
      <c r="C96" s="13"/>
      <c r="D96" s="13"/>
      <c r="H96" s="14"/>
      <c r="I96" s="14"/>
      <c r="J96" s="14"/>
      <c r="K96" s="14"/>
      <c r="BB96" s="130"/>
      <c r="BC96" s="130"/>
      <c r="BD96" s="265"/>
      <c r="BE96" s="265"/>
      <c r="BF96" s="265"/>
      <c r="BG96" s="265"/>
      <c r="BH96" s="265"/>
      <c r="BI96" s="265"/>
      <c r="BJ96" s="265"/>
      <c r="BK96" s="266"/>
      <c r="BW96" s="266"/>
      <c r="BX96" s="265"/>
      <c r="BY96" s="265"/>
      <c r="BZ96" s="265"/>
      <c r="CA96" s="265"/>
      <c r="CB96" s="265"/>
      <c r="CC96" s="265"/>
      <c r="CD96" s="265"/>
      <c r="CE96" s="266"/>
      <c r="CF96" s="265"/>
      <c r="CG96" s="265"/>
      <c r="CH96" s="265"/>
      <c r="CI96" s="265"/>
      <c r="CJ96" s="265"/>
      <c r="CK96" s="265"/>
      <c r="CL96" s="265"/>
      <c r="CM96" s="266"/>
      <c r="CN96" s="265"/>
      <c r="CO96" s="265"/>
      <c r="CP96" s="265"/>
      <c r="CQ96" s="265"/>
      <c r="CR96" s="265"/>
      <c r="CS96" s="265"/>
      <c r="CT96" s="265"/>
      <c r="CU96" s="266"/>
      <c r="CV96" s="265"/>
      <c r="CW96" s="265"/>
      <c r="CX96" s="265"/>
      <c r="CY96" s="265"/>
      <c r="CZ96" s="265"/>
      <c r="DA96" s="265"/>
      <c r="DB96" s="265"/>
      <c r="DC96" s="266"/>
      <c r="DD96" s="265"/>
      <c r="DE96" s="265"/>
      <c r="DF96" s="265"/>
      <c r="DG96" s="265"/>
      <c r="DH96" s="265"/>
      <c r="DI96" s="265"/>
      <c r="DJ96" s="265"/>
      <c r="DK96" s="266"/>
      <c r="DL96" s="265"/>
      <c r="DM96" s="265"/>
      <c r="DN96" s="265"/>
      <c r="DO96" s="265"/>
      <c r="DP96" s="265"/>
      <c r="DQ96" s="265"/>
      <c r="DR96" s="265"/>
      <c r="DS96" s="266"/>
      <c r="DT96" s="40"/>
      <c r="DU96" s="40"/>
      <c r="DV96" s="40"/>
      <c r="DW96" s="598"/>
      <c r="DX96" s="40"/>
      <c r="DY96" s="40"/>
      <c r="DZ96" s="40"/>
      <c r="EA96" s="40"/>
      <c r="EB96" s="40"/>
      <c r="EC96" s="40"/>
      <c r="ED96" s="40"/>
      <c r="EE96" s="40"/>
      <c r="EF96" s="40"/>
      <c r="EG96" s="599"/>
      <c r="EI96" s="130"/>
      <c r="EJ96" s="130"/>
      <c r="EK96" s="130"/>
      <c r="EL96" s="130"/>
    </row>
    <row r="97" spans="1:142" ht="15">
      <c r="A97" s="13"/>
      <c r="B97" s="264"/>
      <c r="C97" s="13"/>
      <c r="D97" s="13"/>
      <c r="H97" s="14"/>
      <c r="I97" s="14"/>
      <c r="J97" s="14"/>
      <c r="K97" s="14"/>
      <c r="BB97" s="130"/>
      <c r="BC97" s="130"/>
      <c r="BD97" s="265"/>
      <c r="BE97" s="265"/>
      <c r="BF97" s="265"/>
      <c r="BG97" s="265"/>
      <c r="BH97" s="265"/>
      <c r="BI97" s="265"/>
      <c r="BJ97" s="265"/>
      <c r="BK97" s="266"/>
      <c r="BW97" s="266"/>
      <c r="BX97" s="265"/>
      <c r="BY97" s="265"/>
      <c r="BZ97" s="265"/>
      <c r="CA97" s="265"/>
      <c r="CB97" s="265"/>
      <c r="CC97" s="265"/>
      <c r="CD97" s="265"/>
      <c r="CE97" s="266"/>
      <c r="CF97" s="265"/>
      <c r="CG97" s="265"/>
      <c r="CH97" s="265"/>
      <c r="CI97" s="265"/>
      <c r="CJ97" s="265"/>
      <c r="CK97" s="265"/>
      <c r="CL97" s="265"/>
      <c r="CM97" s="266"/>
      <c r="CN97" s="265"/>
      <c r="CO97" s="265"/>
      <c r="CP97" s="265"/>
      <c r="CQ97" s="265"/>
      <c r="CR97" s="265"/>
      <c r="CS97" s="265"/>
      <c r="CT97" s="265"/>
      <c r="CU97" s="266"/>
      <c r="CV97" s="265"/>
      <c r="CW97" s="265"/>
      <c r="CX97" s="265"/>
      <c r="CY97" s="265"/>
      <c r="CZ97" s="265"/>
      <c r="DA97" s="265"/>
      <c r="DB97" s="265"/>
      <c r="DC97" s="266"/>
      <c r="DD97" s="265"/>
      <c r="DE97" s="265"/>
      <c r="DF97" s="265"/>
      <c r="DG97" s="265"/>
      <c r="DH97" s="265"/>
      <c r="DI97" s="265"/>
      <c r="DJ97" s="265"/>
      <c r="DK97" s="266"/>
      <c r="DL97" s="265"/>
      <c r="DM97" s="265"/>
      <c r="DN97" s="265"/>
      <c r="DO97" s="265"/>
      <c r="DP97" s="265"/>
      <c r="DQ97" s="265"/>
      <c r="DR97" s="265"/>
      <c r="DS97" s="266"/>
      <c r="DT97" s="40"/>
      <c r="DU97" s="40"/>
      <c r="DV97" s="40"/>
      <c r="DW97" s="598"/>
      <c r="DX97" s="40"/>
      <c r="DY97" s="40"/>
      <c r="DZ97" s="40"/>
      <c r="EA97" s="40"/>
      <c r="EB97" s="40"/>
      <c r="EC97" s="40"/>
      <c r="ED97" s="40"/>
      <c r="EE97" s="40"/>
      <c r="EF97" s="40"/>
      <c r="EG97" s="599"/>
      <c r="EI97" s="130"/>
      <c r="EJ97" s="130"/>
      <c r="EK97" s="130"/>
      <c r="EL97" s="130"/>
    </row>
    <row r="98" spans="1:235" ht="15">
      <c r="A98" s="13"/>
      <c r="B98" s="264"/>
      <c r="C98" s="13"/>
      <c r="D98" s="13"/>
      <c r="H98" s="14"/>
      <c r="I98" s="14"/>
      <c r="J98" s="14"/>
      <c r="K98" s="14"/>
      <c r="BB98" s="130"/>
      <c r="BC98" s="130"/>
      <c r="BD98" s="265"/>
      <c r="BE98" s="265"/>
      <c r="BF98" s="265"/>
      <c r="BG98" s="265"/>
      <c r="BH98" s="265"/>
      <c r="BI98" s="265"/>
      <c r="BJ98" s="265"/>
      <c r="BK98" s="266"/>
      <c r="BW98" s="266"/>
      <c r="BX98" s="265"/>
      <c r="BY98" s="265"/>
      <c r="BZ98" s="265"/>
      <c r="CA98" s="265"/>
      <c r="CB98" s="265"/>
      <c r="CC98" s="265"/>
      <c r="CD98" s="265"/>
      <c r="CE98" s="266"/>
      <c r="CF98" s="265"/>
      <c r="CG98" s="265"/>
      <c r="CH98" s="265"/>
      <c r="CI98" s="265"/>
      <c r="CJ98" s="265"/>
      <c r="CK98" s="265"/>
      <c r="CL98" s="265"/>
      <c r="CM98" s="266"/>
      <c r="CN98" s="265"/>
      <c r="CO98" s="265"/>
      <c r="CP98" s="265"/>
      <c r="CQ98" s="265"/>
      <c r="CR98" s="265"/>
      <c r="CS98" s="265"/>
      <c r="CT98" s="265"/>
      <c r="CU98" s="266"/>
      <c r="CV98" s="265"/>
      <c r="CW98" s="265"/>
      <c r="CX98" s="265"/>
      <c r="CY98" s="265"/>
      <c r="CZ98" s="265"/>
      <c r="DA98" s="265"/>
      <c r="DB98" s="265"/>
      <c r="DC98" s="266"/>
      <c r="DD98" s="265"/>
      <c r="DE98" s="265"/>
      <c r="DF98" s="265"/>
      <c r="DG98" s="265"/>
      <c r="DH98" s="265"/>
      <c r="DI98" s="265"/>
      <c r="DJ98" s="265"/>
      <c r="DK98" s="266"/>
      <c r="DL98" s="265"/>
      <c r="DM98" s="265"/>
      <c r="DN98" s="265"/>
      <c r="DO98" s="265"/>
      <c r="DP98" s="265"/>
      <c r="DQ98" s="265"/>
      <c r="DR98" s="265"/>
      <c r="DS98" s="266"/>
      <c r="DT98" s="40"/>
      <c r="DU98" s="40"/>
      <c r="DV98" s="40"/>
      <c r="DW98" s="598"/>
      <c r="DX98" s="40"/>
      <c r="DY98" s="40"/>
      <c r="DZ98" s="40"/>
      <c r="EA98" s="40"/>
      <c r="EB98" s="40"/>
      <c r="EC98" s="40"/>
      <c r="ED98" s="40"/>
      <c r="EE98" s="40"/>
      <c r="EF98" s="40"/>
      <c r="EG98" s="599"/>
      <c r="EI98" s="130"/>
      <c r="EJ98" s="130"/>
      <c r="EK98" s="130"/>
      <c r="EL98" s="130"/>
      <c r="GH98" s="637" t="s">
        <v>512</v>
      </c>
      <c r="GI98" s="637"/>
      <c r="GJ98" s="637"/>
      <c r="GV98" s="13">
        <f>9.9/2</f>
        <v>4.95</v>
      </c>
      <c r="IA98" s="126" t="s">
        <v>513</v>
      </c>
    </row>
    <row r="99" ht="16.5">
      <c r="EL99" s="130"/>
    </row>
    <row r="100" ht="16.5">
      <c r="EL100" s="130"/>
    </row>
    <row r="101" ht="16.5">
      <c r="EL101" s="130"/>
    </row>
    <row r="102" ht="16.5">
      <c r="EL102" s="130"/>
    </row>
    <row r="103" ht="16.5">
      <c r="EL103" s="130"/>
    </row>
    <row r="104" ht="16.5">
      <c r="EL104" s="130"/>
    </row>
    <row r="105" ht="16.5">
      <c r="EL105" s="130"/>
    </row>
    <row r="106" ht="16.5">
      <c r="EL106" s="130"/>
    </row>
    <row r="107" ht="16.5">
      <c r="EL107" s="130"/>
    </row>
    <row r="108" ht="16.5">
      <c r="EL108" s="130"/>
    </row>
    <row r="109" ht="16.5">
      <c r="EL109" s="130"/>
    </row>
    <row r="110" ht="16.5">
      <c r="EL110" s="130"/>
    </row>
    <row r="111" ht="16.5">
      <c r="EL111" s="130"/>
    </row>
    <row r="112" ht="16.5">
      <c r="EL112" s="130"/>
    </row>
    <row r="113" ht="16.5">
      <c r="EL113" s="130"/>
    </row>
    <row r="114" ht="16.5">
      <c r="EL114" s="130"/>
    </row>
    <row r="115" ht="16.5">
      <c r="EL115" s="130"/>
    </row>
    <row r="116" ht="16.5">
      <c r="EL116" s="130"/>
    </row>
    <row r="117" ht="16.5">
      <c r="EL117" s="130"/>
    </row>
    <row r="118" ht="16.5">
      <c r="EL118" s="130"/>
    </row>
    <row r="119" ht="16.5">
      <c r="EL119" s="130"/>
    </row>
    <row r="120" ht="16.5">
      <c r="EL120" s="130"/>
    </row>
    <row r="121" ht="16.5">
      <c r="EL121" s="130"/>
    </row>
    <row r="122" ht="16.5">
      <c r="EL122" s="130"/>
    </row>
    <row r="123" ht="16.5">
      <c r="EL123" s="130"/>
    </row>
    <row r="124" ht="16.5">
      <c r="EL124" s="130"/>
    </row>
    <row r="125" ht="16.5">
      <c r="EL125" s="130"/>
    </row>
    <row r="126" ht="16.5">
      <c r="EL126" s="130"/>
    </row>
    <row r="127" ht="16.5">
      <c r="EL127" s="130"/>
    </row>
    <row r="128" ht="16.5">
      <c r="EL128" s="130"/>
    </row>
    <row r="129" ht="16.5">
      <c r="EL129" s="130"/>
    </row>
    <row r="130" ht="16.5">
      <c r="EL130" s="130"/>
    </row>
    <row r="131" ht="16.5">
      <c r="EL131" s="130"/>
    </row>
    <row r="132" ht="16.5">
      <c r="EL132" s="130"/>
    </row>
    <row r="133" ht="16.5">
      <c r="EL133" s="130"/>
    </row>
    <row r="134" ht="16.5">
      <c r="EL134" s="130"/>
    </row>
    <row r="135" ht="16.5">
      <c r="EL135" s="130"/>
    </row>
    <row r="136" ht="16.5">
      <c r="EL136" s="130"/>
    </row>
    <row r="137" ht="16.5">
      <c r="EL137" s="130"/>
    </row>
    <row r="138" ht="16.5">
      <c r="EL138" s="130"/>
    </row>
    <row r="139" ht="16.5">
      <c r="EL139" s="130"/>
    </row>
    <row r="140" ht="16.5">
      <c r="EL140" s="130"/>
    </row>
    <row r="141" ht="16.5">
      <c r="EL141" s="130"/>
    </row>
  </sheetData>
  <mergeCells count="65">
    <mergeCell ref="IR2:IR3"/>
    <mergeCell ref="IA93:ID93"/>
    <mergeCell ref="GH98:GJ98"/>
    <mergeCell ref="B70:D70"/>
    <mergeCell ref="BD68:CA68"/>
    <mergeCell ref="CN68:DK68"/>
    <mergeCell ref="DT68:EL68"/>
    <mergeCell ref="FK2:FR2"/>
    <mergeCell ref="FS2:FZ2"/>
    <mergeCell ref="DW32:EG32"/>
    <mergeCell ref="DT2:EG2"/>
    <mergeCell ref="BL2:BS2"/>
    <mergeCell ref="DD2:DK2"/>
    <mergeCell ref="HT2:IA2"/>
    <mergeCell ref="GN2:GU2"/>
    <mergeCell ref="GV2:HC2"/>
    <mergeCell ref="HD2:HK2"/>
    <mergeCell ref="HL2:HS2"/>
    <mergeCell ref="DL32:DS32"/>
    <mergeCell ref="DL2:DS2"/>
    <mergeCell ref="C2:D2"/>
    <mergeCell ref="U2:AB2"/>
    <mergeCell ref="E2:L2"/>
    <mergeCell ref="AS2:AZ2"/>
    <mergeCell ref="M2:T2"/>
    <mergeCell ref="AC2:AJ2"/>
    <mergeCell ref="AK2:AR2"/>
    <mergeCell ref="CN32:CU32"/>
    <mergeCell ref="AC42:AJ42"/>
    <mergeCell ref="AC59:AJ59"/>
    <mergeCell ref="CN2:CU2"/>
    <mergeCell ref="CV2:DC2"/>
    <mergeCell ref="BX2:CE2"/>
    <mergeCell ref="CF2:CM2"/>
    <mergeCell ref="BD2:BK2"/>
    <mergeCell ref="AC32:AJ32"/>
    <mergeCell ref="CF32:CM32"/>
    <mergeCell ref="A1:IK1"/>
    <mergeCell ref="DT31:EG31"/>
    <mergeCell ref="CF31:CM31"/>
    <mergeCell ref="BL31:BW31"/>
    <mergeCell ref="CN31:CU31"/>
    <mergeCell ref="DL31:DS31"/>
    <mergeCell ref="GA2:GH2"/>
    <mergeCell ref="EM2:ET2"/>
    <mergeCell ref="EU2:FB2"/>
    <mergeCell ref="FC2:FJ2"/>
    <mergeCell ref="DT60:EB60"/>
    <mergeCell ref="HK60:IA60"/>
    <mergeCell ref="BD61:BL61"/>
    <mergeCell ref="CN61:CV61"/>
    <mergeCell ref="DT61:EB61"/>
    <mergeCell ref="EZ61:FW61"/>
    <mergeCell ref="GA61:GX61"/>
    <mergeCell ref="HK61:IA61"/>
    <mergeCell ref="BD60:CA60"/>
    <mergeCell ref="CN60:DK60"/>
    <mergeCell ref="HK64:IA64"/>
    <mergeCell ref="EZ62:FH62"/>
    <mergeCell ref="GA62:GI62"/>
    <mergeCell ref="BD64:CA64"/>
    <mergeCell ref="CN64:DK64"/>
    <mergeCell ref="DT64:EB64"/>
    <mergeCell ref="EZ64:FW64"/>
    <mergeCell ref="GA64:GX64"/>
  </mergeCells>
  <printOptions/>
  <pageMargins left="0" right="0" top="0.75" bottom="0" header="0.25" footer="0.25"/>
  <pageSetup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9.8984375" style="2" customWidth="1"/>
    <col min="2" max="2" width="1.203125" style="2" customWidth="1"/>
    <col min="3" max="3" width="32.09765625" style="2" customWidth="1"/>
    <col min="4" max="16384" width="9.09765625" style="2" customWidth="1"/>
  </cols>
  <sheetData>
    <row r="1" spans="1:3" ht="14.25">
      <c r="A1" s="1" t="e">
        <v>#REF!</v>
      </c>
      <c r="C1" s="11"/>
    </row>
    <row r="2" ht="13.5" thickBot="1">
      <c r="A2" s="1" t="s">
        <v>7</v>
      </c>
    </row>
    <row r="3" spans="1:3" ht="13.5" thickBot="1">
      <c r="A3" s="3" t="s">
        <v>8</v>
      </c>
      <c r="C3" s="4" t="s">
        <v>9</v>
      </c>
    </row>
    <row r="4" spans="1:3" ht="14.25">
      <c r="A4" s="3" t="e">
        <v>#REF!</v>
      </c>
      <c r="C4" s="12"/>
    </row>
    <row r="5" ht="14.25">
      <c r="C5" s="12"/>
    </row>
    <row r="6" ht="15" thickBot="1">
      <c r="C6" s="12"/>
    </row>
    <row r="7" spans="1:3" ht="14.25">
      <c r="A7" s="5" t="s">
        <v>10</v>
      </c>
      <c r="C7" s="12"/>
    </row>
    <row r="8" spans="1:3" ht="14.25">
      <c r="A8" s="6" t="s">
        <v>11</v>
      </c>
      <c r="C8" s="12"/>
    </row>
    <row r="9" spans="1:3" ht="14.25">
      <c r="A9" s="7" t="s">
        <v>12</v>
      </c>
      <c r="C9" s="12"/>
    </row>
    <row r="10" spans="1:3" ht="14.25">
      <c r="A10" s="6" t="s">
        <v>13</v>
      </c>
      <c r="C10" s="12"/>
    </row>
    <row r="11" spans="1:3" ht="15" thickBot="1">
      <c r="A11" s="8" t="s">
        <v>14</v>
      </c>
      <c r="C11" s="12"/>
    </row>
    <row r="12" ht="14.25">
      <c r="C12" s="12"/>
    </row>
    <row r="13" ht="15" thickBot="1">
      <c r="C13" s="12"/>
    </row>
    <row r="14" spans="1:3" ht="15" thickBot="1">
      <c r="A14" s="4" t="s">
        <v>15</v>
      </c>
      <c r="C14" s="12"/>
    </row>
    <row r="15" ht="14.25">
      <c r="A15" s="12"/>
    </row>
    <row r="16" ht="15" thickBot="1">
      <c r="A16" s="12"/>
    </row>
    <row r="17" spans="1:3" ht="15" thickBot="1">
      <c r="A17" s="12"/>
      <c r="C17" s="4" t="s">
        <v>16</v>
      </c>
    </row>
    <row r="18" ht="14.25">
      <c r="C18" s="12"/>
    </row>
    <row r="19" ht="14.25">
      <c r="C19" s="12"/>
    </row>
    <row r="20" spans="1:3" ht="14.25">
      <c r="A20" s="9" t="s">
        <v>17</v>
      </c>
      <c r="C20" s="12"/>
    </row>
    <row r="21" spans="1:3" ht="14.25">
      <c r="A21" s="12"/>
      <c r="C21" s="12"/>
    </row>
    <row r="22" spans="1:3" ht="14.25">
      <c r="A22" s="12"/>
      <c r="C22" s="12"/>
    </row>
    <row r="23" spans="1:3" ht="14.25">
      <c r="A23" s="12"/>
      <c r="C23" s="12"/>
    </row>
    <row r="24" ht="14.25">
      <c r="A24" s="12"/>
    </row>
    <row r="25" ht="14.25">
      <c r="A25" s="12"/>
    </row>
    <row r="26" spans="1:3" ht="15" thickBot="1">
      <c r="A26" s="12"/>
      <c r="C26" s="10" t="s">
        <v>18</v>
      </c>
    </row>
    <row r="27" spans="1:3" ht="14.25">
      <c r="A27" s="12"/>
      <c r="C27" s="12"/>
    </row>
    <row r="28" spans="1:3" ht="14.25">
      <c r="A28" s="12"/>
      <c r="C28" s="12"/>
    </row>
    <row r="29" spans="1:3" ht="14.25">
      <c r="A29" s="12"/>
      <c r="C29" s="12"/>
    </row>
    <row r="30" spans="1:3" ht="14.25">
      <c r="A30" s="12"/>
      <c r="C30" s="12"/>
    </row>
    <row r="31" spans="1:3" ht="14.25">
      <c r="A31" s="12"/>
      <c r="C31" s="12"/>
    </row>
    <row r="32" spans="1:3" ht="14.25">
      <c r="A32" s="12"/>
      <c r="C32" s="12"/>
    </row>
    <row r="33" spans="1:3" ht="14.25">
      <c r="A33" s="12"/>
      <c r="C33" s="12"/>
    </row>
    <row r="34" spans="1:3" ht="14.25">
      <c r="A34" s="12"/>
      <c r="C34" s="12"/>
    </row>
    <row r="35" spans="1:3" ht="14.25">
      <c r="A35" s="12"/>
      <c r="C35" s="12"/>
    </row>
    <row r="36" spans="1:3" ht="14.25">
      <c r="A36" s="12"/>
      <c r="C36" s="12"/>
    </row>
    <row r="37" ht="14.25">
      <c r="A37" s="12"/>
    </row>
    <row r="38" ht="14.25">
      <c r="A38" s="12"/>
    </row>
    <row r="39" spans="1:3" ht="14.25">
      <c r="A39" s="12"/>
      <c r="C39" s="12"/>
    </row>
    <row r="40" spans="1:3" ht="14.25">
      <c r="A40" s="12"/>
      <c r="C40" s="12"/>
    </row>
    <row r="41" spans="1:3" ht="14.25">
      <c r="A41" s="12"/>
      <c r="C41" s="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4.25">
      <c r="A1" s="1" t="s">
        <v>23</v>
      </c>
      <c r="C1"/>
    </row>
    <row r="2" ht="13.5" thickBot="1">
      <c r="A2" s="1" t="s">
        <v>24</v>
      </c>
    </row>
    <row r="3" spans="1:3" ht="13.5" thickBot="1">
      <c r="A3" s="3" t="s">
        <v>22</v>
      </c>
      <c r="C3" s="4" t="s">
        <v>9</v>
      </c>
    </row>
    <row r="4" spans="1:3" ht="14.25">
      <c r="A4" s="3">
        <v>3</v>
      </c>
      <c r="C4" s="12"/>
    </row>
    <row r="5" ht="14.25">
      <c r="C5" s="12"/>
    </row>
    <row r="6" ht="15" thickBot="1">
      <c r="C6" s="12"/>
    </row>
    <row r="7" spans="1:3" ht="14.25">
      <c r="A7" s="5" t="s">
        <v>10</v>
      </c>
      <c r="C7" s="12"/>
    </row>
    <row r="8" spans="1:3" ht="14.25">
      <c r="A8" s="6" t="s">
        <v>11</v>
      </c>
      <c r="C8" s="12"/>
    </row>
    <row r="9" spans="1:3" ht="14.25">
      <c r="A9" s="7" t="s">
        <v>12</v>
      </c>
      <c r="C9" s="12"/>
    </row>
    <row r="10" spans="1:3" ht="14.25">
      <c r="A10" s="6" t="s">
        <v>13</v>
      </c>
      <c r="C10" s="12"/>
    </row>
    <row r="11" spans="1:3" ht="15" thickBot="1">
      <c r="A11" s="8" t="s">
        <v>14</v>
      </c>
      <c r="C11" s="12"/>
    </row>
    <row r="12" ht="14.25">
      <c r="C12" s="12"/>
    </row>
    <row r="13" ht="15" thickBot="1">
      <c r="C13" s="12"/>
    </row>
    <row r="14" spans="1:3" ht="15" thickBot="1">
      <c r="A14" s="4" t="s">
        <v>15</v>
      </c>
      <c r="C14" s="12"/>
    </row>
    <row r="15" ht="14.25">
      <c r="A15" s="12"/>
    </row>
    <row r="16" ht="15" thickBot="1">
      <c r="A16" s="12"/>
    </row>
    <row r="17" spans="1:3" ht="15" thickBot="1">
      <c r="A17" s="12"/>
      <c r="C17" s="4" t="s">
        <v>16</v>
      </c>
    </row>
    <row r="18" ht="14.25">
      <c r="C18" s="12"/>
    </row>
    <row r="19" ht="14.25">
      <c r="C19" s="12"/>
    </row>
    <row r="20" spans="1:3" ht="14.25">
      <c r="A20" s="9" t="s">
        <v>17</v>
      </c>
      <c r="C20" s="12"/>
    </row>
    <row r="21" spans="1:3" ht="14.25">
      <c r="A21" s="12"/>
      <c r="C21" s="12"/>
    </row>
    <row r="22" spans="1:3" ht="14.25">
      <c r="A22" s="12"/>
      <c r="C22" s="12"/>
    </row>
    <row r="23" spans="1:3" ht="14.25">
      <c r="A23" s="12"/>
      <c r="C23" s="12"/>
    </row>
    <row r="24" ht="14.25">
      <c r="A24" s="12"/>
    </row>
    <row r="25" ht="14.25">
      <c r="A25" s="12"/>
    </row>
    <row r="26" spans="1:3" ht="15" thickBot="1">
      <c r="A26" s="12"/>
      <c r="C26" s="10" t="s">
        <v>18</v>
      </c>
    </row>
    <row r="27" spans="1:3" ht="14.25">
      <c r="A27" s="12"/>
      <c r="C27" s="12"/>
    </row>
    <row r="28" spans="1:3" ht="14.25">
      <c r="A28" s="12"/>
      <c r="C28" s="12"/>
    </row>
    <row r="29" spans="1:3" ht="14.25">
      <c r="A29" s="12"/>
      <c r="C29" s="12"/>
    </row>
    <row r="30" spans="1:3" ht="14.25">
      <c r="A30" s="12"/>
      <c r="C30" s="12"/>
    </row>
    <row r="31" spans="1:3" ht="14.25">
      <c r="A31" s="12"/>
      <c r="C31" s="12"/>
    </row>
    <row r="32" spans="1:3" ht="14.25">
      <c r="A32" s="12"/>
      <c r="C32" s="12"/>
    </row>
    <row r="33" spans="1:3" ht="14.25">
      <c r="A33" s="12"/>
      <c r="C33" s="12"/>
    </row>
    <row r="34" spans="1:3" ht="14.25">
      <c r="A34" s="12"/>
      <c r="C34" s="12"/>
    </row>
    <row r="35" spans="1:3" ht="14.25">
      <c r="A35" s="12"/>
      <c r="C35" s="12"/>
    </row>
    <row r="36" spans="1:3" ht="14.25">
      <c r="A36" s="12"/>
      <c r="C36" s="12"/>
    </row>
    <row r="37" ht="14.25">
      <c r="A37" s="12"/>
    </row>
    <row r="38" ht="14.25">
      <c r="A38" s="12"/>
    </row>
    <row r="39" spans="1:3" ht="14.25">
      <c r="A39" s="12"/>
      <c r="C39" s="12"/>
    </row>
    <row r="40" spans="1:3" ht="14.25">
      <c r="A40" s="12"/>
      <c r="C40" s="12"/>
    </row>
    <row r="41" spans="1:3" ht="14.25">
      <c r="A41" s="12"/>
      <c r="C41" s="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4.25">
      <c r="A1" s="642"/>
      <c r="C1" s="642"/>
    </row>
    <row r="2" ht="15" thickBot="1">
      <c r="A2" s="642"/>
    </row>
    <row r="3" spans="1:3" ht="15" thickBot="1">
      <c r="A3" s="642"/>
      <c r="C3" s="642"/>
    </row>
    <row r="4" spans="1:3" ht="14.25">
      <c r="A4" s="642"/>
      <c r="C4" s="642"/>
    </row>
    <row r="5" ht="14.25">
      <c r="C5" s="642"/>
    </row>
    <row r="6" ht="15" thickBot="1">
      <c r="C6" s="642"/>
    </row>
    <row r="7" spans="1:3" ht="14.25">
      <c r="A7" s="642"/>
      <c r="C7" s="642"/>
    </row>
    <row r="8" spans="1:3" ht="14.25">
      <c r="A8" s="642"/>
      <c r="C8" s="642"/>
    </row>
    <row r="9" spans="1:3" ht="14.25">
      <c r="A9" s="642"/>
      <c r="C9" s="642"/>
    </row>
    <row r="10" spans="1:3" ht="14.25">
      <c r="A10" s="642"/>
      <c r="C10" s="642"/>
    </row>
    <row r="11" spans="1:3" ht="15" thickBot="1">
      <c r="A11" s="642"/>
      <c r="C11" s="642"/>
    </row>
    <row r="12" ht="14.25">
      <c r="C12" s="642"/>
    </row>
    <row r="13" ht="15" thickBot="1">
      <c r="C13" s="642"/>
    </row>
    <row r="14" spans="1:3" ht="15" thickBot="1">
      <c r="A14" s="642"/>
      <c r="C14" s="642"/>
    </row>
    <row r="15" ht="14.25">
      <c r="A15" s="642"/>
    </row>
    <row r="16" ht="15" thickBot="1">
      <c r="A16" s="642"/>
    </row>
    <row r="17" spans="1:3" ht="15" thickBot="1">
      <c r="A17" s="642"/>
      <c r="C17" s="642"/>
    </row>
    <row r="18" ht="14.25">
      <c r="C18" s="642"/>
    </row>
    <row r="19" ht="14.25">
      <c r="C19" s="642"/>
    </row>
    <row r="20" spans="1:3" ht="14.25">
      <c r="A20" s="642"/>
      <c r="C20" s="642"/>
    </row>
    <row r="21" spans="1:3" ht="14.25">
      <c r="A21" s="642"/>
      <c r="C21" s="642"/>
    </row>
    <row r="22" spans="1:3" ht="14.25">
      <c r="A22" s="642"/>
      <c r="C22" s="642"/>
    </row>
    <row r="23" spans="1:3" ht="14.25">
      <c r="A23" s="642"/>
      <c r="C23" s="642"/>
    </row>
    <row r="24" ht="14.25">
      <c r="A24" s="642"/>
    </row>
    <row r="25" ht="14.25">
      <c r="A25" s="642"/>
    </row>
    <row r="26" spans="1:3" ht="15" thickBot="1">
      <c r="A26" s="642"/>
      <c r="C26" s="642"/>
    </row>
    <row r="27" spans="1:3" ht="14.25">
      <c r="A27" s="642"/>
      <c r="C27" s="642"/>
    </row>
    <row r="28" spans="1:3" ht="14.25">
      <c r="A28" s="642"/>
      <c r="C28" s="642"/>
    </row>
    <row r="29" spans="1:3" ht="14.25">
      <c r="A29" s="642"/>
      <c r="C29" s="642"/>
    </row>
    <row r="30" spans="1:3" ht="14.25">
      <c r="A30" s="642"/>
      <c r="C30" s="642"/>
    </row>
    <row r="31" spans="1:3" ht="14.25">
      <c r="A31" s="642"/>
      <c r="C31" s="642"/>
    </row>
    <row r="32" spans="1:3" ht="14.25">
      <c r="A32" s="642"/>
      <c r="C32" s="642"/>
    </row>
    <row r="33" spans="1:3" ht="14.25">
      <c r="A33" s="642"/>
      <c r="C33" s="642"/>
    </row>
    <row r="34" spans="1:3" ht="14.25">
      <c r="A34" s="642"/>
      <c r="C34" s="642"/>
    </row>
    <row r="35" spans="1:3" ht="14.25">
      <c r="A35" s="642"/>
      <c r="C35" s="642"/>
    </row>
    <row r="36" spans="1:3" ht="14.25">
      <c r="A36" s="642"/>
      <c r="C36" s="642"/>
    </row>
    <row r="37" ht="14.25">
      <c r="A37" s="642"/>
    </row>
    <row r="38" ht="14.25">
      <c r="A38" s="642"/>
    </row>
    <row r="39" spans="1:3" ht="14.25">
      <c r="A39" s="642"/>
      <c r="C39" s="642"/>
    </row>
    <row r="40" spans="1:3" ht="14.25">
      <c r="A40" s="642"/>
      <c r="C40" s="642"/>
    </row>
    <row r="41" spans="1:3" ht="14.25">
      <c r="A41" s="642"/>
      <c r="C41" s="64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Hiep</dc:creator>
  <cp:keywords/>
  <dc:description/>
  <cp:lastModifiedBy>User</cp:lastModifiedBy>
  <cp:lastPrinted>2011-08-10T02:37:52Z</cp:lastPrinted>
  <dcterms:created xsi:type="dcterms:W3CDTF">2004-03-05T19:11:07Z</dcterms:created>
  <dcterms:modified xsi:type="dcterms:W3CDTF">2011-08-12T02:44:22Z</dcterms:modified>
  <cp:category/>
  <cp:version/>
  <cp:contentType/>
  <cp:contentStatus/>
</cp:coreProperties>
</file>